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TKK\home\h\hema\Desktop\"/>
    </mc:Choice>
  </mc:AlternateContent>
  <bookViews>
    <workbookView xWindow="480" yWindow="3765" windowWidth="17235" windowHeight="7485"/>
  </bookViews>
  <sheets>
    <sheet name="2-level cluster randomisation" sheetId="4" r:id="rId1"/>
    <sheet name="Find ICC in SPSS and R" sheetId="5" r:id="rId2"/>
    <sheet name="3-level cluster randomisation" sheetId="1" r:id="rId3"/>
    <sheet name="Justification for 3-level" sheetId="2" r:id="rId4"/>
  </sheets>
  <calcPr calcId="152511"/>
</workbook>
</file>

<file path=xl/calcChain.xml><?xml version="1.0" encoding="utf-8"?>
<calcChain xmlns="http://schemas.openxmlformats.org/spreadsheetml/2006/main">
  <c r="R19" i="4" l="1"/>
  <c r="R17" i="4"/>
  <c r="R16" i="4"/>
  <c r="R15" i="4"/>
  <c r="R13" i="4"/>
  <c r="R12" i="4"/>
  <c r="R11" i="4"/>
  <c r="R9" i="4"/>
  <c r="R8" i="4"/>
  <c r="R7" i="4"/>
  <c r="Q19" i="4"/>
  <c r="Q17" i="4"/>
  <c r="Q16" i="4"/>
  <c r="Q15" i="4"/>
  <c r="Q13" i="4"/>
  <c r="Q12" i="4"/>
  <c r="Q11" i="4"/>
  <c r="Q9" i="4"/>
  <c r="Q8" i="4"/>
  <c r="Q7" i="4"/>
  <c r="B24" i="4"/>
  <c r="B14" i="5" l="1"/>
  <c r="H9" i="4"/>
  <c r="H19" i="4"/>
  <c r="I19" i="4" s="1"/>
  <c r="J19" i="4" s="1"/>
  <c r="N19" i="4" s="1"/>
  <c r="H17" i="4"/>
  <c r="I17" i="4" s="1"/>
  <c r="J17" i="4" s="1"/>
  <c r="N17" i="4" s="1"/>
  <c r="H16" i="4"/>
  <c r="I16" i="4" s="1"/>
  <c r="J16" i="4" s="1"/>
  <c r="N16" i="4" s="1"/>
  <c r="H15" i="4"/>
  <c r="I15" i="4" s="1"/>
  <c r="J15" i="4" s="1"/>
  <c r="N15" i="4" s="1"/>
  <c r="H13" i="4"/>
  <c r="I13" i="4" s="1"/>
  <c r="J13" i="4" s="1"/>
  <c r="N13" i="4" s="1"/>
  <c r="H12" i="4"/>
  <c r="I12" i="4" s="1"/>
  <c r="J12" i="4" s="1"/>
  <c r="N12" i="4" s="1"/>
  <c r="H11" i="4"/>
  <c r="I11" i="4" s="1"/>
  <c r="J11" i="4" s="1"/>
  <c r="N11" i="4" s="1"/>
  <c r="I9" i="4"/>
  <c r="J9" i="4" s="1"/>
  <c r="N9" i="4" s="1"/>
  <c r="H8" i="4"/>
  <c r="I8" i="4" s="1"/>
  <c r="J8" i="4" s="1"/>
  <c r="N8" i="4" s="1"/>
  <c r="H7" i="4"/>
  <c r="I7" i="4" s="1"/>
  <c r="J7" i="4" s="1"/>
  <c r="N7" i="4" s="1"/>
  <c r="L16" i="1" l="1"/>
  <c r="N16" i="1" s="1" a="1"/>
  <c r="N16" i="1" s="1"/>
  <c r="K16" i="1"/>
  <c r="M16" i="1" s="1"/>
  <c r="I16" i="1"/>
  <c r="Q16" i="1" s="1"/>
  <c r="O16" i="1" l="1"/>
  <c r="I14" i="1" l="1"/>
  <c r="Q14" i="1" s="1"/>
  <c r="L14" i="1" l="1"/>
  <c r="N14" i="1" s="1" a="1"/>
  <c r="N14" i="1" s="1"/>
  <c r="K14" i="1"/>
  <c r="M14" i="1" s="1"/>
  <c r="L13" i="1"/>
  <c r="N13" i="1" s="1" a="1"/>
  <c r="N13" i="1" s="1"/>
  <c r="K13" i="1"/>
  <c r="M13" i="1" s="1"/>
  <c r="I13" i="1"/>
  <c r="Q13" i="1" s="1"/>
  <c r="L12" i="1"/>
  <c r="K12" i="1"/>
  <c r="M12" i="1" s="1"/>
  <c r="I12" i="1"/>
  <c r="Q12" i="1" s="1"/>
  <c r="L10" i="1"/>
  <c r="N10" i="1" s="1" a="1"/>
  <c r="N10" i="1" s="1"/>
  <c r="K10" i="1"/>
  <c r="M10" i="1" s="1"/>
  <c r="I10" i="1"/>
  <c r="Q10" i="1" s="1"/>
  <c r="L9" i="1"/>
  <c r="K9" i="1"/>
  <c r="M9" i="1" s="1"/>
  <c r="I9" i="1"/>
  <c r="Q9" i="1" s="1"/>
  <c r="L8" i="1"/>
  <c r="N8" i="1" s="1" a="1"/>
  <c r="N8" i="1" s="1"/>
  <c r="K8" i="1"/>
  <c r="M8" i="1" s="1"/>
  <c r="I8" i="1"/>
  <c r="Q8" i="1" s="1"/>
  <c r="N9" i="1" l="1" a="1"/>
  <c r="N9" i="1" s="1"/>
  <c r="O9" i="1" s="1"/>
  <c r="N12" i="1" a="1"/>
  <c r="N12" i="1" s="1"/>
  <c r="O12" i="1" s="1"/>
  <c r="O10" i="1"/>
  <c r="O14" i="1"/>
  <c r="O8" i="1"/>
  <c r="O13" i="1"/>
  <c r="L20" i="1"/>
  <c r="K20" i="1"/>
  <c r="M20" i="1" s="1"/>
  <c r="I20" i="1"/>
  <c r="N20" i="1" l="1" a="1"/>
  <c r="N20" i="1" s="1"/>
  <c r="O20" i="1" s="1"/>
  <c r="L5" i="1"/>
  <c r="L4" i="1"/>
  <c r="I6" i="1"/>
  <c r="Q6" i="1" s="1"/>
  <c r="K6" i="1"/>
  <c r="M6" i="1" s="1"/>
  <c r="L6" i="1"/>
  <c r="N6" i="1" s="1" a="1"/>
  <c r="N6" i="1" s="1"/>
  <c r="K5" i="1"/>
  <c r="M5" i="1" s="1"/>
  <c r="I5" i="1"/>
  <c r="Q5" i="1" s="1"/>
  <c r="I4" i="1"/>
  <c r="Q4" i="1" s="1"/>
  <c r="N5" i="1" l="1" a="1"/>
  <c r="N5" i="1" s="1"/>
  <c r="O5" i="1" s="1"/>
  <c r="O6" i="1"/>
  <c r="K4" i="1"/>
  <c r="M4" i="1" s="1"/>
  <c r="N4" i="1" s="1" a="1"/>
  <c r="N4" i="1" s="1"/>
  <c r="O4" i="1" l="1"/>
</calcChain>
</file>

<file path=xl/comments1.xml><?xml version="1.0" encoding="utf-8"?>
<comments xmlns="http://schemas.openxmlformats.org/spreadsheetml/2006/main">
  <authors>
    <author>Heino, Matti T J</author>
  </authors>
  <commentList>
    <comment ref="Q6" authorId="0" shapeId="0">
      <text>
        <r>
          <rPr>
            <b/>
            <sz val="9"/>
            <color indexed="81"/>
            <rFont val="Tahoma"/>
            <family val="2"/>
          </rPr>
          <t>Heino, Matti T J:
From Bayes formula:</t>
        </r>
        <r>
          <rPr>
            <sz val="9"/>
            <color indexed="81"/>
            <rFont val="Tahoma"/>
            <family val="2"/>
          </rPr>
          <t xml:space="preserve">
p(sig|true)*p(true) = p(true|sig)*p(sig)
p(true|sig) = p(sig|true)*p(true) / p(sig)
So p(true|sig): see rows below.</t>
        </r>
      </text>
    </comment>
    <comment ref="R6" authorId="0" shapeId="0">
      <text>
        <r>
          <rPr>
            <b/>
            <sz val="9"/>
            <color indexed="81"/>
            <rFont val="Tahoma"/>
            <family val="2"/>
          </rPr>
          <t>Heino, Matti T J:</t>
        </r>
        <r>
          <rPr>
            <sz val="9"/>
            <color indexed="81"/>
            <rFont val="Tahoma"/>
            <family val="2"/>
          </rPr>
          <t xml:space="preserve">
From Bayes formula:
p(nsig|true)*p(true) = p(true|nsig)*p(nsig)
p(true|nsig) = p(nsig|true)*p(true) / p(nsig)
So p(true|nsig): see rows below.</t>
        </r>
      </text>
    </comment>
    <comment ref="B23" authorId="0" shapeId="0">
      <text>
        <r>
          <rPr>
            <b/>
            <sz val="9"/>
            <color indexed="81"/>
            <rFont val="Tahoma"/>
            <family val="2"/>
          </rPr>
          <t>Heino, Matti T J:</t>
        </r>
        <r>
          <rPr>
            <sz val="9"/>
            <color indexed="81"/>
            <rFont val="Tahoma"/>
            <family val="2"/>
          </rPr>
          <t xml:space="preserve">
This column indicates the minimum chance your finding is a fluke!</t>
        </r>
      </text>
    </comment>
  </commentList>
</comments>
</file>

<file path=xl/comments2.xml><?xml version="1.0" encoding="utf-8"?>
<comments xmlns="http://schemas.openxmlformats.org/spreadsheetml/2006/main">
  <authors>
    <author>Heino, Matti T J</author>
  </authors>
  <commentList>
    <comment ref="E2" authorId="0" shapeId="0">
      <text>
        <r>
          <rPr>
            <b/>
            <sz val="9"/>
            <color indexed="81"/>
            <rFont val="Tahoma"/>
            <family val="2"/>
          </rPr>
          <t>The proportion of variance among schools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</rPr>
          <t>The proportion of variance at classroom and school levels</t>
        </r>
      </text>
    </comment>
    <comment ref="G2" authorId="0" shapeId="0">
      <text>
        <r>
          <rPr>
            <b/>
            <sz val="9"/>
            <color indexed="81"/>
            <rFont val="Tahoma"/>
            <family val="2"/>
          </rPr>
          <t>The proportion of variance among classrooms within schools</t>
        </r>
      </text>
    </comment>
  </commentList>
</comments>
</file>

<file path=xl/sharedStrings.xml><?xml version="1.0" encoding="utf-8"?>
<sst xmlns="http://schemas.openxmlformats.org/spreadsheetml/2006/main" count="82" uniqueCount="68">
  <si>
    <t>Classroom-level ICC</t>
  </si>
  <si>
    <t>rho2b</t>
  </si>
  <si>
    <t>Lambda</t>
  </si>
  <si>
    <t>df1</t>
  </si>
  <si>
    <t>df2</t>
  </si>
  <si>
    <t>F(0,05)</t>
  </si>
  <si>
    <t>P(F&lt;F(0,05;df1;df2)</t>
  </si>
  <si>
    <t>Total n</t>
  </si>
  <si>
    <t>low n / small effect</t>
  </si>
  <si>
    <t>medium n / small effect</t>
  </si>
  <si>
    <t>high n / small effect</t>
  </si>
  <si>
    <t>medium n / large effect</t>
  </si>
  <si>
    <t>medium n / medium effect</t>
  </si>
  <si>
    <t>High ICC / small effect</t>
  </si>
  <si>
    <t>Medium ICC / small effect</t>
  </si>
  <si>
    <t>Low ICC / small effect</t>
  </si>
  <si>
    <t>Recruit n to account for dropout</t>
  </si>
  <si>
    <t>Alter values in white cells for output in yellow cells.</t>
  </si>
  <si>
    <t>Dropout % (optional)</t>
  </si>
  <si>
    <r>
      <t>Classrooms per school (</t>
    </r>
    <r>
      <rPr>
        <b/>
        <i/>
        <sz val="9"/>
        <color theme="1"/>
        <rFont val="Calibri"/>
        <family val="2"/>
        <scheme val="minor"/>
      </rPr>
      <t>J</t>
    </r>
    <r>
      <rPr>
        <b/>
        <sz val="9"/>
        <color theme="1"/>
        <rFont val="Calibri"/>
        <family val="2"/>
        <scheme val="minor"/>
      </rPr>
      <t>)</t>
    </r>
  </si>
  <si>
    <r>
      <t>Schools (</t>
    </r>
    <r>
      <rPr>
        <b/>
        <i/>
        <sz val="9"/>
        <color theme="1"/>
        <rFont val="Calibri"/>
        <family val="2"/>
        <scheme val="minor"/>
      </rPr>
      <t>K</t>
    </r>
    <r>
      <rPr>
        <b/>
        <sz val="9"/>
        <color theme="1"/>
        <rFont val="Calibri"/>
        <family val="2"/>
        <scheme val="minor"/>
      </rPr>
      <t>)</t>
    </r>
  </si>
  <si>
    <r>
      <t>Students per classroom (</t>
    </r>
    <r>
      <rPr>
        <b/>
        <i/>
        <sz val="9"/>
        <color theme="1"/>
        <rFont val="Calibri"/>
        <family val="2"/>
        <scheme val="minor"/>
      </rPr>
      <t>n</t>
    </r>
    <r>
      <rPr>
        <b/>
        <sz val="9"/>
        <color theme="1"/>
        <rFont val="Calibri"/>
        <family val="2"/>
        <scheme val="minor"/>
      </rPr>
      <t>)</t>
    </r>
  </si>
  <si>
    <r>
      <t>School-level ICC (</t>
    </r>
    <r>
      <rPr>
        <b/>
        <i/>
        <sz val="9"/>
        <color theme="1"/>
        <rFont val="Calibri"/>
        <family val="2"/>
        <scheme val="minor"/>
      </rPr>
      <t>rho3</t>
    </r>
    <r>
      <rPr>
        <b/>
        <sz val="9"/>
        <color theme="1"/>
        <rFont val="Calibri"/>
        <family val="2"/>
        <scheme val="minor"/>
      </rPr>
      <t>)</t>
    </r>
  </si>
  <si>
    <r>
      <t>Classroom ICC (</t>
    </r>
    <r>
      <rPr>
        <b/>
        <i/>
        <sz val="9"/>
        <color theme="1"/>
        <rFont val="Calibri"/>
        <family val="2"/>
        <scheme val="minor"/>
      </rPr>
      <t>rho2a</t>
    </r>
    <r>
      <rPr>
        <b/>
        <sz val="9"/>
        <color theme="1"/>
        <rFont val="Calibri"/>
        <family val="2"/>
        <scheme val="minor"/>
      </rPr>
      <t>)</t>
    </r>
  </si>
  <si>
    <r>
      <t>Standardized effect size (</t>
    </r>
    <r>
      <rPr>
        <b/>
        <i/>
        <sz val="9"/>
        <color theme="1"/>
        <rFont val="Calibri"/>
        <family val="2"/>
        <scheme val="minor"/>
      </rPr>
      <t>sigma)</t>
    </r>
  </si>
  <si>
    <t>Realistic (?) scenario for 80% power</t>
  </si>
  <si>
    <t>pdf-file:</t>
  </si>
  <si>
    <t>3-level calculator based on Antti Kärnä's presentation here:</t>
  </si>
  <si>
    <t>https://www.jyu.fi/ytk/laitokset/ihme/metodifestivaali-2013/ohjelma/tiistai-21.5/Multilevel_analysis_Karna.pdf</t>
  </si>
  <si>
    <t>Relevant formulas:</t>
  </si>
  <si>
    <t>[Check: this should be 0,73]</t>
  </si>
  <si>
    <t>Description (arbitrary)</t>
  </si>
  <si>
    <t>Average cluster size:</t>
  </si>
  <si>
    <t>SD of cluster size:</t>
  </si>
  <si>
    <t>Design effect</t>
  </si>
  <si>
    <t>Sample size for individual-level randomisation (per group)</t>
  </si>
  <si>
    <t>Dropout % T1-T2 (optional)</t>
  </si>
  <si>
    <t>Dropout % T2-T3 (optional)</t>
  </si>
  <si>
    <t>Dropout % T3-T4 (optional)</t>
  </si>
  <si>
    <t>Coefficient of variation</t>
  </si>
  <si>
    <t>Realistic (?) scenario</t>
  </si>
  <si>
    <t>Arms</t>
  </si>
  <si>
    <t>Total sample size</t>
  </si>
  <si>
    <t>The effect size you used</t>
  </si>
  <si>
    <t>The power you used</t>
  </si>
  <si>
    <t>Achieved power</t>
  </si>
  <si>
    <t>/PRINT = SOLUTION TESTCOV</t>
  </si>
  <si>
    <t>/FIXED=INTERCEPT</t>
  </si>
  <si>
    <r>
      <t xml:space="preserve">1. To find ICC, run this syntax in SPSS (change the parts in </t>
    </r>
    <r>
      <rPr>
        <sz val="11"/>
        <color rgb="FFFF0000"/>
        <rFont val="Calibri"/>
        <family val="2"/>
        <scheme val="minor"/>
      </rPr>
      <t>red</t>
    </r>
    <r>
      <rPr>
        <sz val="11"/>
        <color theme="1"/>
        <rFont val="Calibri"/>
        <family val="2"/>
        <scheme val="minor"/>
      </rPr>
      <t>):</t>
    </r>
  </si>
  <si>
    <t>2. From the box that says "Estimates of Covariance Parameters", find and enter these:</t>
  </si>
  <si>
    <t>Residual</t>
  </si>
  <si>
    <t>Estimate</t>
  </si>
  <si>
    <t>Intercept</t>
  </si>
  <si>
    <t>3. ICC:</t>
  </si>
  <si>
    <r>
      <t xml:space="preserve">MIXED </t>
    </r>
    <r>
      <rPr>
        <i/>
        <sz val="11"/>
        <color rgb="FFFF0000"/>
        <rFont val="Calibri"/>
        <family val="2"/>
        <scheme val="minor"/>
      </rPr>
      <t>yourvariable</t>
    </r>
  </si>
  <si>
    <r>
      <t>/RANDOM=INTERCEPT | SUBJECT(</t>
    </r>
    <r>
      <rPr>
        <i/>
        <sz val="11"/>
        <color rgb="FFFF0000"/>
        <rFont val="Calibri"/>
        <family val="2"/>
        <scheme val="minor"/>
      </rPr>
      <t>class variable</t>
    </r>
    <r>
      <rPr>
        <i/>
        <sz val="11"/>
        <color theme="1"/>
        <rFont val="Calibri"/>
        <family val="2"/>
        <scheme val="minor"/>
      </rPr>
      <t>) .</t>
    </r>
  </si>
  <si>
    <t>Copied from page 15 here (if you know R, you can find the code here):</t>
  </si>
  <si>
    <t>also found at http://www.indiana.edu/~statmath/stat/all/hlm/hlm.pdf</t>
  </si>
  <si>
    <t>(to open, right-click object below and go to "Acrobat Document Object" -&gt; Open)</t>
  </si>
  <si>
    <t xml:space="preserve">                  </t>
  </si>
  <si>
    <t>The "Bayesian" stuff:
--- What will the result tell us? ---</t>
  </si>
  <si>
    <t>Prior probability of your alternative hypothesis</t>
  </si>
  <si>
    <t>ICC (see worksheet "Find ICC...")</t>
  </si>
  <si>
    <t>Sig. criterion you used</t>
  </si>
  <si>
    <t>Min. prob. of a false discovery:</t>
  </si>
  <si>
    <t>BONUS:
Don't know prior but got a p?
Insert p-val:</t>
  </si>
  <si>
    <t>Probability effect  doesn't exist if p&lt;0,05</t>
  </si>
  <si>
    <t>Probability effect doesn't exist if p&gt;0,05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</si>
</sst>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0"/>
      <color theme="1"/>
      <name val="Arial Unicode MS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0" borderId="0" xfId="0" applyFont="1" applyAlignment="1">
      <alignment wrapText="1"/>
    </xf>
    <xf numFmtId="0" fontId="1" fillId="3" borderId="0" xfId="0" applyFont="1" applyFill="1"/>
    <xf numFmtId="0" fontId="1" fillId="3" borderId="0" xfId="0" applyFont="1" applyFill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0" xfId="0" applyFont="1" applyFill="1" applyBorder="1"/>
    <xf numFmtId="2" fontId="1" fillId="2" borderId="1" xfId="0" applyNumberFormat="1" applyFont="1" applyFill="1" applyBorder="1"/>
    <xf numFmtId="2" fontId="3" fillId="2" borderId="1" xfId="0" applyNumberFormat="1" applyFont="1" applyFill="1" applyBorder="1"/>
    <xf numFmtId="2" fontId="1" fillId="3" borderId="0" xfId="0" applyNumberFormat="1" applyFont="1" applyFill="1"/>
    <xf numFmtId="2" fontId="3" fillId="3" borderId="0" xfId="0" applyNumberFormat="1" applyFont="1" applyFill="1"/>
    <xf numFmtId="0" fontId="1" fillId="3" borderId="0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2" fontId="4" fillId="3" borderId="0" xfId="0" applyNumberFormat="1" applyFont="1" applyFill="1"/>
    <xf numFmtId="0" fontId="4" fillId="3" borderId="0" xfId="0" applyFont="1" applyFill="1" applyBorder="1" applyAlignment="1">
      <alignment wrapText="1"/>
    </xf>
    <xf numFmtId="9" fontId="1" fillId="3" borderId="1" xfId="0" applyNumberFormat="1" applyFont="1" applyFill="1" applyBorder="1"/>
    <xf numFmtId="9" fontId="1" fillId="3" borderId="0" xfId="0" applyNumberFormat="1" applyFont="1" applyFill="1"/>
    <xf numFmtId="9" fontId="1" fillId="3" borderId="0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3" borderId="0" xfId="0" applyNumberFormat="1" applyFont="1" applyFill="1"/>
    <xf numFmtId="1" fontId="1" fillId="3" borderId="0" xfId="0" applyNumberFormat="1" applyFont="1" applyFill="1" applyBorder="1" applyAlignment="1">
      <alignment wrapText="1"/>
    </xf>
    <xf numFmtId="0" fontId="5" fillId="3" borderId="0" xfId="0" applyFont="1" applyFill="1"/>
    <xf numFmtId="0" fontId="1" fillId="4" borderId="1" xfId="0" applyFont="1" applyFill="1" applyBorder="1"/>
    <xf numFmtId="0" fontId="4" fillId="5" borderId="1" xfId="0" applyFont="1" applyFill="1" applyBorder="1" applyAlignment="1">
      <alignment wrapText="1"/>
    </xf>
    <xf numFmtId="2" fontId="4" fillId="5" borderId="1" xfId="0" applyNumberFormat="1" applyFont="1" applyFill="1" applyBorder="1"/>
    <xf numFmtId="0" fontId="6" fillId="3" borderId="0" xfId="0" applyFont="1" applyFill="1" applyAlignment="1">
      <alignment wrapText="1"/>
    </xf>
    <xf numFmtId="0" fontId="0" fillId="3" borderId="0" xfId="0" applyFill="1"/>
    <xf numFmtId="0" fontId="10" fillId="3" borderId="0" xfId="0" applyFont="1" applyFill="1"/>
    <xf numFmtId="0" fontId="12" fillId="3" borderId="0" xfId="2" applyFont="1" applyFill="1"/>
    <xf numFmtId="0" fontId="1" fillId="3" borderId="2" xfId="0" applyFont="1" applyFill="1" applyBorder="1" applyAlignment="1">
      <alignment wrapText="1"/>
    </xf>
    <xf numFmtId="0" fontId="1" fillId="3" borderId="0" xfId="0" applyFont="1" applyFill="1" applyAlignment="1"/>
    <xf numFmtId="0" fontId="11" fillId="3" borderId="0" xfId="2" applyFill="1" applyAlignment="1">
      <alignment wrapText="1"/>
    </xf>
    <xf numFmtId="0" fontId="1" fillId="6" borderId="1" xfId="0" applyFont="1" applyFill="1" applyBorder="1" applyAlignment="1">
      <alignment wrapText="1"/>
    </xf>
    <xf numFmtId="2" fontId="1" fillId="3" borderId="0" xfId="0" applyNumberFormat="1" applyFont="1" applyFill="1" applyBorder="1" applyAlignment="1">
      <alignment wrapText="1"/>
    </xf>
    <xf numFmtId="9" fontId="1" fillId="2" borderId="1" xfId="1" applyFont="1" applyFill="1" applyBorder="1"/>
    <xf numFmtId="9" fontId="1" fillId="3" borderId="0" xfId="1" applyFont="1" applyFill="1"/>
    <xf numFmtId="9" fontId="1" fillId="3" borderId="0" xfId="1" applyFont="1" applyFill="1" applyBorder="1" applyAlignment="1">
      <alignment wrapText="1"/>
    </xf>
    <xf numFmtId="0" fontId="9" fillId="3" borderId="2" xfId="0" applyFont="1" applyFill="1" applyBorder="1"/>
    <xf numFmtId="0" fontId="13" fillId="3" borderId="0" xfId="0" applyFont="1" applyFill="1"/>
    <xf numFmtId="0" fontId="9" fillId="3" borderId="2" xfId="0" applyFont="1" applyFill="1" applyBorder="1" applyAlignment="1">
      <alignment wrapText="1"/>
    </xf>
    <xf numFmtId="164" fontId="10" fillId="2" borderId="2" xfId="0" applyNumberFormat="1" applyFont="1" applyFill="1" applyBorder="1"/>
    <xf numFmtId="0" fontId="1" fillId="3" borderId="0" xfId="0" applyFont="1" applyFill="1" applyAlignment="1">
      <alignment horizontal="left" vertical="top"/>
    </xf>
    <xf numFmtId="0" fontId="1" fillId="3" borderId="0" xfId="0" quotePrefix="1" applyFont="1" applyFill="1" applyAlignment="1">
      <alignment horizontal="left" vertical="top"/>
    </xf>
    <xf numFmtId="2" fontId="4" fillId="2" borderId="1" xfId="0" applyNumberFormat="1" applyFont="1" applyFill="1" applyBorder="1" applyAlignment="1">
      <alignment wrapText="1"/>
    </xf>
    <xf numFmtId="2" fontId="1" fillId="3" borderId="1" xfId="1" applyNumberFormat="1" applyFont="1" applyFill="1" applyBorder="1"/>
    <xf numFmtId="0" fontId="1" fillId="3" borderId="0" xfId="0" applyFont="1" applyFill="1" applyBorder="1" applyAlignment="1">
      <alignment horizontal="center" vertical="top" wrapText="1"/>
    </xf>
    <xf numFmtId="0" fontId="1" fillId="3" borderId="3" xfId="0" quotePrefix="1" applyFont="1" applyFill="1" applyBorder="1" applyAlignment="1">
      <alignment horizontal="center" wrapText="1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rmonsandscience.com/gpower-guide.html" TargetMode="External"/><Relationship Id="rId2" Type="http://schemas.openxmlformats.org/officeDocument/2006/relationships/hyperlink" Target="http://rsos.royalsocietypublishing.org/content/1/3/140216" TargetMode="External"/><Relationship Id="rId1" Type="http://schemas.openxmlformats.org/officeDocument/2006/relationships/hyperlink" Target="http://www.gpower.hhu.de/en.html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76200</xdr:rowOff>
    </xdr:from>
    <xdr:to>
      <xdr:col>5</xdr:col>
      <xdr:colOff>390525</xdr:colOff>
      <xdr:row>21</xdr:row>
      <xdr:rowOff>561975</xdr:rowOff>
    </xdr:to>
    <xdr:sp macro="" textlink="">
      <xdr:nvSpPr>
        <xdr:cNvPr id="2" name="TextBox 1"/>
        <xdr:cNvSpPr txBox="1"/>
      </xdr:nvSpPr>
      <xdr:spPr>
        <a:xfrm>
          <a:off x="0" y="4467225"/>
          <a:ext cx="4238625" cy="485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i-FI" sz="1100"/>
            <a:t>Reminders to yourself; do not affect calculations as they should be accounted for in the sample size column. Affect columns Q and R.</a:t>
          </a:r>
        </a:p>
      </xdr:txBody>
    </xdr:sp>
    <xdr:clientData/>
  </xdr:twoCellAnchor>
  <xdr:twoCellAnchor>
    <xdr:from>
      <xdr:col>6</xdr:col>
      <xdr:colOff>85726</xdr:colOff>
      <xdr:row>20</xdr:row>
      <xdr:rowOff>133351</xdr:rowOff>
    </xdr:from>
    <xdr:to>
      <xdr:col>11</xdr:col>
      <xdr:colOff>85726</xdr:colOff>
      <xdr:row>21</xdr:row>
      <xdr:rowOff>342901</xdr:rowOff>
    </xdr:to>
    <xdr:sp macro="" textlink="">
      <xdr:nvSpPr>
        <xdr:cNvPr id="3" name="TextBox 2">
          <a:hlinkClick xmlns:r="http://schemas.openxmlformats.org/officeDocument/2006/relationships" r:id="rId1"/>
        </xdr:cNvPr>
        <xdr:cNvSpPr txBox="1"/>
      </xdr:nvSpPr>
      <xdr:spPr>
        <a:xfrm>
          <a:off x="4581526" y="4448176"/>
          <a:ext cx="2324100" cy="495300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i-FI" sz="1100">
              <a:solidFill>
                <a:schemeClr val="tx2">
                  <a:lumMod val="40000"/>
                  <a:lumOff val="60000"/>
                </a:schemeClr>
              </a:solidFill>
            </a:rPr>
            <a:t>Click</a:t>
          </a:r>
          <a:r>
            <a:rPr lang="fi-FI" sz="1100" baseline="0">
              <a:solidFill>
                <a:schemeClr val="tx2">
                  <a:lumMod val="40000"/>
                  <a:lumOff val="60000"/>
                </a:schemeClr>
              </a:solidFill>
            </a:rPr>
            <a:t> this box for </a:t>
          </a:r>
          <a:r>
            <a:rPr lang="fi-FI" sz="1100">
              <a:solidFill>
                <a:schemeClr val="tx2">
                  <a:lumMod val="40000"/>
                  <a:lumOff val="60000"/>
                </a:schemeClr>
              </a:solidFill>
            </a:rPr>
            <a:t>G*Power</a:t>
          </a:r>
          <a:r>
            <a:rPr lang="fi-FI" sz="1100" baseline="0">
              <a:solidFill>
                <a:schemeClr val="tx2">
                  <a:lumMod val="40000"/>
                  <a:lumOff val="60000"/>
                </a:schemeClr>
              </a:solidFill>
            </a:rPr>
            <a:t> and use it to get this number!</a:t>
          </a:r>
          <a:endParaRPr lang="fi-FI" sz="1100">
            <a:solidFill>
              <a:schemeClr val="tx2">
                <a:lumMod val="40000"/>
                <a:lumOff val="60000"/>
              </a:schemeClr>
            </a:solidFill>
          </a:endParaRPr>
        </a:p>
      </xdr:txBody>
    </xdr:sp>
    <xdr:clientData/>
  </xdr:twoCellAnchor>
  <xdr:twoCellAnchor>
    <xdr:from>
      <xdr:col>1</xdr:col>
      <xdr:colOff>414338</xdr:colOff>
      <xdr:row>19</xdr:row>
      <xdr:rowOff>38100</xdr:rowOff>
    </xdr:from>
    <xdr:to>
      <xdr:col>2</xdr:col>
      <xdr:colOff>447675</xdr:colOff>
      <xdr:row>21</xdr:row>
      <xdr:rowOff>76200</xdr:rowOff>
    </xdr:to>
    <xdr:cxnSp macro="">
      <xdr:nvCxnSpPr>
        <xdr:cNvPr id="5" name="Straight Arrow Connector 4"/>
        <xdr:cNvCxnSpPr>
          <a:stCxn id="2" idx="0"/>
        </xdr:cNvCxnSpPr>
      </xdr:nvCxnSpPr>
      <xdr:spPr>
        <a:xfrm flipV="1">
          <a:off x="2366963" y="4010025"/>
          <a:ext cx="528637" cy="6667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414338</xdr:colOff>
      <xdr:row>19</xdr:row>
      <xdr:rowOff>47625</xdr:rowOff>
    </xdr:from>
    <xdr:to>
      <xdr:col>3</xdr:col>
      <xdr:colOff>361950</xdr:colOff>
      <xdr:row>21</xdr:row>
      <xdr:rowOff>76200</xdr:rowOff>
    </xdr:to>
    <xdr:cxnSp macro="">
      <xdr:nvCxnSpPr>
        <xdr:cNvPr id="7" name="Straight Arrow Connector 6"/>
        <xdr:cNvCxnSpPr>
          <a:stCxn id="2" idx="0"/>
        </xdr:cNvCxnSpPr>
      </xdr:nvCxnSpPr>
      <xdr:spPr>
        <a:xfrm flipV="1">
          <a:off x="2366963" y="4019550"/>
          <a:ext cx="1004887" cy="6572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19</xdr:row>
      <xdr:rowOff>47625</xdr:rowOff>
    </xdr:from>
    <xdr:to>
      <xdr:col>6</xdr:col>
      <xdr:colOff>85725</xdr:colOff>
      <xdr:row>20</xdr:row>
      <xdr:rowOff>142876</xdr:rowOff>
    </xdr:to>
    <xdr:cxnSp macro="">
      <xdr:nvCxnSpPr>
        <xdr:cNvPr id="9" name="Straight Arrow Connector 8"/>
        <xdr:cNvCxnSpPr/>
      </xdr:nvCxnSpPr>
      <xdr:spPr>
        <a:xfrm flipH="1" flipV="1">
          <a:off x="3857625" y="3810000"/>
          <a:ext cx="723900" cy="43815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57149</xdr:colOff>
      <xdr:row>19</xdr:row>
      <xdr:rowOff>114300</xdr:rowOff>
    </xdr:from>
    <xdr:to>
      <xdr:col>18</xdr:col>
      <xdr:colOff>180975</xdr:colOff>
      <xdr:row>21</xdr:row>
      <xdr:rowOff>95250</xdr:rowOff>
    </xdr:to>
    <xdr:sp macro="" textlink="">
      <xdr:nvSpPr>
        <xdr:cNvPr id="12" name="TextBox 11"/>
        <xdr:cNvSpPr txBox="1"/>
      </xdr:nvSpPr>
      <xdr:spPr>
        <a:xfrm>
          <a:off x="9648824" y="4086225"/>
          <a:ext cx="1343026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Your educated guess or something</a:t>
          </a:r>
          <a:r>
            <a:rPr lang="fi-FI" sz="1100" baseline="0"/>
            <a:t> more fancy</a:t>
          </a:r>
          <a:endParaRPr lang="fi-FI" sz="1100"/>
        </a:p>
      </xdr:txBody>
    </xdr:sp>
    <xdr:clientData/>
  </xdr:twoCellAnchor>
  <xdr:twoCellAnchor>
    <xdr:from>
      <xdr:col>15</xdr:col>
      <xdr:colOff>504825</xdr:colOff>
      <xdr:row>19</xdr:row>
      <xdr:rowOff>38100</xdr:rowOff>
    </xdr:from>
    <xdr:to>
      <xdr:col>16</xdr:col>
      <xdr:colOff>47626</xdr:colOff>
      <xdr:row>19</xdr:row>
      <xdr:rowOff>257175</xdr:rowOff>
    </xdr:to>
    <xdr:cxnSp macro="">
      <xdr:nvCxnSpPr>
        <xdr:cNvPr id="13" name="Straight Arrow Connector 12"/>
        <xdr:cNvCxnSpPr/>
      </xdr:nvCxnSpPr>
      <xdr:spPr>
        <a:xfrm flipH="1" flipV="1">
          <a:off x="9305925" y="3800475"/>
          <a:ext cx="152401" cy="2190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457199</xdr:colOff>
      <xdr:row>21</xdr:row>
      <xdr:rowOff>781050</xdr:rowOff>
    </xdr:from>
    <xdr:to>
      <xdr:col>10</xdr:col>
      <xdr:colOff>342899</xdr:colOff>
      <xdr:row>26</xdr:row>
      <xdr:rowOff>104775</xdr:rowOff>
    </xdr:to>
    <xdr:sp macro="" textlink="">
      <xdr:nvSpPr>
        <xdr:cNvPr id="16" name="TextBox 15"/>
        <xdr:cNvSpPr txBox="1"/>
      </xdr:nvSpPr>
      <xdr:spPr>
        <a:xfrm>
          <a:off x="3971924" y="5381625"/>
          <a:ext cx="3133725" cy="13811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i-FI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Design effect</a:t>
          </a:r>
          <a:r>
            <a:rPr lang="fi-FI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calculations </a:t>
          </a:r>
          <a:r>
            <a:rPr lang="fi-FI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based on:</a:t>
          </a:r>
          <a:r>
            <a:rPr lang="fi-FI"/>
            <a:t> </a:t>
          </a:r>
          <a:r>
            <a:rPr lang="fi-FI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Eldridge, S. &amp; Kerry, S. (2012). </a:t>
          </a:r>
          <a:r>
            <a:rPr lang="fi-FI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practical guide to cluster randomised trials in health services research </a:t>
          </a:r>
          <a:r>
            <a:rPr lang="fi-FI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(Vol. 120). John Wiley &amp; Sons. (pp. 150-152)</a:t>
          </a:r>
          <a:r>
            <a:rPr lang="fi-FI"/>
            <a:t> </a:t>
          </a:r>
        </a:p>
        <a:p>
          <a:pPr algn="ctr"/>
          <a:endParaRPr lang="fi-FI" sz="1100"/>
        </a:p>
        <a:p>
          <a:pPr algn="ctr"/>
          <a:r>
            <a:rPr lang="fi-FI" sz="1100"/>
            <a:t>Always consult your statistician before</a:t>
          </a:r>
          <a:r>
            <a:rPr lang="fi-FI" sz="1100" baseline="0"/>
            <a:t> proceeding from sample size calculations.</a:t>
          </a:r>
          <a:endParaRPr lang="fi-FI" sz="1100"/>
        </a:p>
      </xdr:txBody>
    </xdr:sp>
    <xdr:clientData/>
  </xdr:twoCellAnchor>
  <xdr:twoCellAnchor>
    <xdr:from>
      <xdr:col>8</xdr:col>
      <xdr:colOff>228600</xdr:colOff>
      <xdr:row>0</xdr:row>
      <xdr:rowOff>123826</xdr:rowOff>
    </xdr:from>
    <xdr:to>
      <xdr:col>19</xdr:col>
      <xdr:colOff>114300</xdr:colOff>
      <xdr:row>2</xdr:row>
      <xdr:rowOff>171450</xdr:rowOff>
    </xdr:to>
    <xdr:sp macro="" textlink="">
      <xdr:nvSpPr>
        <xdr:cNvPr id="17" name="TextBox 16">
          <a:hlinkClick xmlns:r="http://schemas.openxmlformats.org/officeDocument/2006/relationships" r:id="rId2"/>
        </xdr:cNvPr>
        <xdr:cNvSpPr txBox="1"/>
      </xdr:nvSpPr>
      <xdr:spPr>
        <a:xfrm>
          <a:off x="5867400" y="123826"/>
          <a:ext cx="5667375" cy="457199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sz="1100">
              <a:solidFill>
                <a:schemeClr val="tx2">
                  <a:lumMod val="40000"/>
                  <a:lumOff val="60000"/>
                </a:schemeClr>
              </a:solidFill>
            </a:rPr>
            <a:t>See </a:t>
          </a:r>
          <a:r>
            <a:rPr lang="fi-FI">
              <a:solidFill>
                <a:schemeClr val="tx2">
                  <a:lumMod val="40000"/>
                  <a:lumOff val="60000"/>
                </a:schemeClr>
              </a:solidFill>
            </a:rPr>
            <a:t>Colquhoun, D. (2014). An investigation of the false discovery rate and the misinterpretation of p-values. </a:t>
          </a:r>
          <a:r>
            <a:rPr lang="fi-FI" i="1">
              <a:solidFill>
                <a:schemeClr val="tx2">
                  <a:lumMod val="40000"/>
                  <a:lumOff val="60000"/>
                </a:schemeClr>
              </a:solidFill>
            </a:rPr>
            <a:t>Royal Society Open Science</a:t>
          </a:r>
          <a:r>
            <a:rPr lang="fi-FI">
              <a:solidFill>
                <a:schemeClr val="tx2">
                  <a:lumMod val="40000"/>
                  <a:lumOff val="60000"/>
                </a:schemeClr>
              </a:solidFill>
            </a:rPr>
            <a:t>, </a:t>
          </a:r>
          <a:r>
            <a:rPr lang="fi-FI" i="1">
              <a:solidFill>
                <a:schemeClr val="tx2">
                  <a:lumMod val="40000"/>
                  <a:lumOff val="60000"/>
                </a:schemeClr>
              </a:solidFill>
            </a:rPr>
            <a:t>1</a:t>
          </a:r>
          <a:r>
            <a:rPr lang="fi-FI">
              <a:solidFill>
                <a:schemeClr val="tx2">
                  <a:lumMod val="40000"/>
                  <a:lumOff val="60000"/>
                </a:schemeClr>
              </a:solidFill>
            </a:rPr>
            <a:t>(3), 140216. </a:t>
          </a:r>
          <a:r>
            <a:rPr lang="fi-FI" b="1">
              <a:solidFill>
                <a:schemeClr val="tx2">
                  <a:lumMod val="40000"/>
                  <a:lumOff val="60000"/>
                </a:schemeClr>
              </a:solidFill>
            </a:rPr>
            <a:t>OR CLICK THIS BOX.</a:t>
          </a:r>
        </a:p>
        <a:p>
          <a:pPr algn="ctr"/>
          <a:endParaRPr lang="fi-FI" sz="1100"/>
        </a:p>
      </xdr:txBody>
    </xdr:sp>
    <xdr:clientData/>
  </xdr:twoCellAnchor>
  <xdr:twoCellAnchor>
    <xdr:from>
      <xdr:col>14</xdr:col>
      <xdr:colOff>104777</xdr:colOff>
      <xdr:row>2</xdr:row>
      <xdr:rowOff>180976</xdr:rowOff>
    </xdr:from>
    <xdr:to>
      <xdr:col>15</xdr:col>
      <xdr:colOff>304800</xdr:colOff>
      <xdr:row>3</xdr:row>
      <xdr:rowOff>180975</xdr:rowOff>
    </xdr:to>
    <xdr:cxnSp macro="">
      <xdr:nvCxnSpPr>
        <xdr:cNvPr id="18" name="Straight Arrow Connector 17"/>
        <xdr:cNvCxnSpPr/>
      </xdr:nvCxnSpPr>
      <xdr:spPr>
        <a:xfrm>
          <a:off x="8820152" y="590551"/>
          <a:ext cx="466723" cy="20954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57151</xdr:colOff>
      <xdr:row>1</xdr:row>
      <xdr:rowOff>104775</xdr:rowOff>
    </xdr:from>
    <xdr:to>
      <xdr:col>5</xdr:col>
      <xdr:colOff>371476</xdr:colOff>
      <xdr:row>3</xdr:row>
      <xdr:rowOff>133350</xdr:rowOff>
    </xdr:to>
    <xdr:sp macro="" textlink="">
      <xdr:nvSpPr>
        <xdr:cNvPr id="21" name="TextBox 20"/>
        <xdr:cNvSpPr txBox="1"/>
      </xdr:nvSpPr>
      <xdr:spPr>
        <a:xfrm>
          <a:off x="3076576" y="304800"/>
          <a:ext cx="1143000" cy="447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Insert your own values here.</a:t>
          </a:r>
        </a:p>
      </xdr:txBody>
    </xdr:sp>
    <xdr:clientData/>
  </xdr:twoCellAnchor>
  <xdr:twoCellAnchor>
    <xdr:from>
      <xdr:col>3</xdr:col>
      <xdr:colOff>47626</xdr:colOff>
      <xdr:row>2</xdr:row>
      <xdr:rowOff>85733</xdr:rowOff>
    </xdr:from>
    <xdr:to>
      <xdr:col>4</xdr:col>
      <xdr:colOff>57151</xdr:colOff>
      <xdr:row>2</xdr:row>
      <xdr:rowOff>119063</xdr:rowOff>
    </xdr:to>
    <xdr:cxnSp macro="">
      <xdr:nvCxnSpPr>
        <xdr:cNvPr id="22" name="Straight Arrow Connector 21"/>
        <xdr:cNvCxnSpPr>
          <a:stCxn id="21" idx="1"/>
        </xdr:cNvCxnSpPr>
      </xdr:nvCxnSpPr>
      <xdr:spPr>
        <a:xfrm flipH="1" flipV="1">
          <a:off x="2562226" y="495308"/>
          <a:ext cx="514350" cy="3333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47626</xdr:colOff>
      <xdr:row>2</xdr:row>
      <xdr:rowOff>119063</xdr:rowOff>
    </xdr:from>
    <xdr:to>
      <xdr:col>4</xdr:col>
      <xdr:colOff>57151</xdr:colOff>
      <xdr:row>3</xdr:row>
      <xdr:rowOff>133350</xdr:rowOff>
    </xdr:to>
    <xdr:cxnSp macro="">
      <xdr:nvCxnSpPr>
        <xdr:cNvPr id="25" name="Straight Arrow Connector 24"/>
        <xdr:cNvCxnSpPr>
          <a:stCxn id="21" idx="1"/>
        </xdr:cNvCxnSpPr>
      </xdr:nvCxnSpPr>
      <xdr:spPr>
        <a:xfrm flipH="1">
          <a:off x="2562226" y="528638"/>
          <a:ext cx="514350" cy="22383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142874</xdr:colOff>
      <xdr:row>21</xdr:row>
      <xdr:rowOff>209550</xdr:rowOff>
    </xdr:from>
    <xdr:to>
      <xdr:col>17</xdr:col>
      <xdr:colOff>361950</xdr:colOff>
      <xdr:row>21</xdr:row>
      <xdr:rowOff>666750</xdr:rowOff>
    </xdr:to>
    <xdr:sp macro="" textlink="">
      <xdr:nvSpPr>
        <xdr:cNvPr id="4" name="TextBox 3">
          <a:hlinkClick xmlns:r="http://schemas.openxmlformats.org/officeDocument/2006/relationships" r:id="rId3"/>
        </xdr:cNvPr>
        <xdr:cNvSpPr txBox="1"/>
      </xdr:nvSpPr>
      <xdr:spPr>
        <a:xfrm>
          <a:off x="6962774" y="4810125"/>
          <a:ext cx="3419476" cy="457200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sz="1100">
              <a:solidFill>
                <a:schemeClr val="tx2">
                  <a:lumMod val="40000"/>
                  <a:lumOff val="60000"/>
                </a:schemeClr>
              </a:solidFill>
              <a:effectLst/>
              <a:latin typeface="+mn-lt"/>
              <a:ea typeface="+mn-ea"/>
              <a:cs typeface="+mn-cs"/>
            </a:rPr>
            <a:t>(Click here for the</a:t>
          </a:r>
          <a:r>
            <a:rPr lang="fi-FI" sz="1100" baseline="0">
              <a:solidFill>
                <a:schemeClr val="tx2">
                  <a:lumMod val="40000"/>
                  <a:lumOff val="60000"/>
                </a:schemeClr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i-FI" sz="1100">
              <a:solidFill>
                <a:schemeClr val="tx2">
                  <a:lumMod val="40000"/>
                  <a:lumOff val="60000"/>
                </a:schemeClr>
              </a:solidFill>
              <a:effectLst/>
              <a:latin typeface="+mn-lt"/>
              <a:ea typeface="+mn-ea"/>
              <a:cs typeface="+mn-cs"/>
            </a:rPr>
            <a:t>most helpful help file I've found</a:t>
          </a:r>
          <a:r>
            <a:rPr lang="fi-FI" sz="1100" baseline="0">
              <a:solidFill>
                <a:schemeClr val="tx2">
                  <a:lumMod val="40000"/>
                  <a:lumOff val="60000"/>
                </a:schemeClr>
              </a:solidFill>
              <a:effectLst/>
              <a:latin typeface="+mn-lt"/>
              <a:ea typeface="+mn-ea"/>
              <a:cs typeface="+mn-cs"/>
            </a:rPr>
            <a:t>. Source is dodgy so let me know if you got a better one!</a:t>
          </a:r>
          <a:r>
            <a:rPr lang="fi-FI" sz="1100">
              <a:solidFill>
                <a:schemeClr val="tx2">
                  <a:lumMod val="40000"/>
                  <a:lumOff val="60000"/>
                </a:schemeClr>
              </a:solidFill>
              <a:effectLst/>
              <a:latin typeface="+mn-lt"/>
              <a:ea typeface="+mn-ea"/>
              <a:cs typeface="+mn-cs"/>
            </a:rPr>
            <a:t>)</a:t>
          </a:r>
          <a:endParaRPr lang="fi-FI">
            <a:solidFill>
              <a:schemeClr val="tx2">
                <a:lumMod val="40000"/>
                <a:lumOff val="60000"/>
              </a:schemeClr>
            </a:solidFill>
            <a:effectLst/>
          </a:endParaRPr>
        </a:p>
        <a:p>
          <a:endParaRPr lang="fi-FI" sz="1100">
            <a:solidFill>
              <a:schemeClr val="tx2">
                <a:lumMod val="40000"/>
                <a:lumOff val="60000"/>
              </a:schemeClr>
            </a:solidFill>
          </a:endParaRPr>
        </a:p>
      </xdr:txBody>
    </xdr:sp>
    <xdr:clientData/>
  </xdr:twoCellAnchor>
  <xdr:twoCellAnchor>
    <xdr:from>
      <xdr:col>1</xdr:col>
      <xdr:colOff>333375</xdr:colOff>
      <xdr:row>19</xdr:row>
      <xdr:rowOff>66675</xdr:rowOff>
    </xdr:from>
    <xdr:to>
      <xdr:col>1</xdr:col>
      <xdr:colOff>414338</xdr:colOff>
      <xdr:row>21</xdr:row>
      <xdr:rowOff>76200</xdr:rowOff>
    </xdr:to>
    <xdr:cxnSp macro="">
      <xdr:nvCxnSpPr>
        <xdr:cNvPr id="37" name="Straight Arrow Connector 36"/>
        <xdr:cNvCxnSpPr>
          <a:stCxn id="2" idx="0"/>
        </xdr:cNvCxnSpPr>
      </xdr:nvCxnSpPr>
      <xdr:spPr>
        <a:xfrm flipH="1" flipV="1">
          <a:off x="2286000" y="4038600"/>
          <a:ext cx="80963" cy="6381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3</xdr:row>
          <xdr:rowOff>66675</xdr:rowOff>
        </xdr:from>
        <xdr:to>
          <xdr:col>18</xdr:col>
          <xdr:colOff>352425</xdr:colOff>
          <xdr:row>42</xdr:row>
          <xdr:rowOff>133350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571499</xdr:colOff>
      <xdr:row>9</xdr:row>
      <xdr:rowOff>85362</xdr:rowOff>
    </xdr:from>
    <xdr:to>
      <xdr:col>8</xdr:col>
      <xdr:colOff>2809000</xdr:colOff>
      <xdr:row>17</xdr:row>
      <xdr:rowOff>161682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0699" y="1809387"/>
          <a:ext cx="5895101" cy="163842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514350</xdr:colOff>
      <xdr:row>23</xdr:row>
      <xdr:rowOff>1</xdr:rowOff>
    </xdr:from>
    <xdr:to>
      <xdr:col>10</xdr:col>
      <xdr:colOff>180975</xdr:colOff>
      <xdr:row>30</xdr:row>
      <xdr:rowOff>57151</xdr:rowOff>
    </xdr:to>
    <xdr:sp macro="" textlink="">
      <xdr:nvSpPr>
        <xdr:cNvPr id="2" name="TextBox 1"/>
        <xdr:cNvSpPr txBox="1"/>
      </xdr:nvSpPr>
      <xdr:spPr>
        <a:xfrm>
          <a:off x="3762375" y="4467226"/>
          <a:ext cx="3133725" cy="11239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i-FI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See</a:t>
          </a:r>
          <a:r>
            <a:rPr lang="fi-FI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basis for calculation in sheet</a:t>
          </a:r>
        </a:p>
        <a:p>
          <a:pPr algn="ctr"/>
          <a:r>
            <a:rPr lang="fi-FI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"Justification for 3-level".</a:t>
          </a:r>
          <a:endParaRPr lang="fi-FI"/>
        </a:p>
        <a:p>
          <a:pPr algn="ctr"/>
          <a:endParaRPr lang="fi-FI" sz="1100"/>
        </a:p>
        <a:p>
          <a:pPr algn="ctr"/>
          <a:r>
            <a:rPr lang="fi-FI" sz="1100"/>
            <a:t>Disclaimer:</a:t>
          </a:r>
          <a:r>
            <a:rPr lang="fi-FI" sz="1100" baseline="0"/>
            <a:t> </a:t>
          </a:r>
          <a:r>
            <a:rPr lang="fi-FI" sz="1100"/>
            <a:t>Always consult your statistician before</a:t>
          </a:r>
          <a:r>
            <a:rPr lang="fi-FI" sz="1100" baseline="0"/>
            <a:t> proceeding from sample size calculations.</a:t>
          </a:r>
          <a:endParaRPr lang="fi-FI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142875</xdr:rowOff>
    </xdr:from>
    <xdr:to>
      <xdr:col>9</xdr:col>
      <xdr:colOff>504077</xdr:colOff>
      <xdr:row>22</xdr:row>
      <xdr:rowOff>75780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04875"/>
          <a:ext cx="5990477" cy="3361905"/>
        </a:xfrm>
        <a:prstGeom prst="rect">
          <a:avLst/>
        </a:prstGeom>
      </xdr:spPr>
    </xdr:pic>
    <xdr:clientData/>
  </xdr:twoCellAnchor>
  <xdr:twoCellAnchor editAs="oneCell">
    <xdr:from>
      <xdr:col>9</xdr:col>
      <xdr:colOff>228600</xdr:colOff>
      <xdr:row>4</xdr:row>
      <xdr:rowOff>142875</xdr:rowOff>
    </xdr:from>
    <xdr:to>
      <xdr:col>19</xdr:col>
      <xdr:colOff>189743</xdr:colOff>
      <xdr:row>23</xdr:row>
      <xdr:rowOff>28137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00" y="1285875"/>
          <a:ext cx="6057143" cy="35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171450</xdr:rowOff>
    </xdr:from>
    <xdr:to>
      <xdr:col>5</xdr:col>
      <xdr:colOff>104381</xdr:colOff>
      <xdr:row>25</xdr:row>
      <xdr:rowOff>104688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4552950"/>
          <a:ext cx="3152381" cy="69523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31</xdr:row>
          <xdr:rowOff>57150</xdr:rowOff>
        </xdr:from>
        <xdr:to>
          <xdr:col>15</xdr:col>
          <xdr:colOff>180975</xdr:colOff>
          <xdr:row>58</xdr:row>
          <xdr:rowOff>57150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jyu.fi/ytk/laitokset/ihme/metodifestivaali-2013/ohjelma/tiistai-21.5/Multilevel_analysis_Karna.pdf" TargetMode="External"/><Relationship Id="rId6" Type="http://schemas.openxmlformats.org/officeDocument/2006/relationships/image" Target="../media/image3.emf"/><Relationship Id="rId5" Type="http://schemas.openxmlformats.org/officeDocument/2006/relationships/oleObject" Target="../embeddings/oleObject2.bin"/><Relationship Id="rId4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61"/>
  <sheetViews>
    <sheetView tabSelected="1" zoomScaleNormal="100" workbookViewId="0">
      <selection activeCell="L46" sqref="L46"/>
    </sheetView>
  </sheetViews>
  <sheetFormatPr defaultRowHeight="12" x14ac:dyDescent="0.2"/>
  <cols>
    <col min="1" max="1" width="23" style="1" customWidth="1"/>
    <col min="2" max="2" width="9" style="1" customWidth="1"/>
    <col min="3" max="3" width="8.42578125" style="3" customWidth="1"/>
    <col min="4" max="4" width="7.5703125" style="3" customWidth="1"/>
    <col min="5" max="5" width="12.42578125" style="3" customWidth="1"/>
    <col min="6" max="6" width="9.7109375" style="3" customWidth="1"/>
    <col min="7" max="7" width="5.42578125" style="3" customWidth="1"/>
    <col min="8" max="8" width="9" style="1" customWidth="1"/>
    <col min="9" max="9" width="6" style="1" customWidth="1"/>
    <col min="10" max="10" width="6.140625" style="1" customWidth="1"/>
    <col min="11" max="11" width="8.28515625" style="1" customWidth="1"/>
    <col min="12" max="12" width="8.42578125" style="1" customWidth="1"/>
    <col min="13" max="13" width="8.140625" style="1" customWidth="1"/>
    <col min="14" max="14" width="9.140625" style="1" customWidth="1"/>
    <col min="15" max="15" width="4" style="1" customWidth="1"/>
    <col min="16" max="19" width="9.140625" style="1"/>
    <col min="20" max="23" width="9.140625" style="4"/>
    <col min="24" max="16384" width="9.140625" style="1"/>
  </cols>
  <sheetData>
    <row r="1" spans="1:23" ht="15.75" x14ac:dyDescent="0.25">
      <c r="A1" s="22" t="s">
        <v>17</v>
      </c>
      <c r="B1" s="22"/>
      <c r="C1" s="5"/>
      <c r="D1" s="5"/>
      <c r="E1" s="5"/>
      <c r="F1" s="5"/>
      <c r="G1" s="5"/>
      <c r="H1" s="4"/>
      <c r="I1" s="10"/>
      <c r="J1" s="10"/>
      <c r="K1" s="4"/>
      <c r="L1" s="4"/>
      <c r="M1" s="4"/>
      <c r="N1" s="4"/>
      <c r="O1" s="4"/>
      <c r="P1" s="4"/>
      <c r="Q1" s="4"/>
      <c r="R1" s="4"/>
      <c r="S1" s="4"/>
    </row>
    <row r="2" spans="1:23" ht="16.5" thickBot="1" x14ac:dyDescent="0.3">
      <c r="A2" s="22"/>
      <c r="B2" s="22"/>
      <c r="C2" s="5"/>
      <c r="D2" s="5"/>
      <c r="E2" s="5"/>
      <c r="F2" s="5"/>
      <c r="G2" s="5"/>
      <c r="H2" s="4"/>
      <c r="I2" s="10"/>
      <c r="J2" s="10"/>
      <c r="K2" s="4"/>
      <c r="L2" s="4"/>
      <c r="M2" s="4"/>
      <c r="N2" s="4"/>
      <c r="O2" s="4"/>
      <c r="P2" s="4"/>
      <c r="Q2" s="4"/>
      <c r="R2" s="4"/>
      <c r="S2" s="4"/>
    </row>
    <row r="3" spans="1:23" ht="16.5" thickBot="1" x14ac:dyDescent="0.3">
      <c r="A3" s="22" t="s">
        <v>32</v>
      </c>
      <c r="B3" s="22"/>
      <c r="C3" s="30">
        <v>18.04</v>
      </c>
      <c r="D3" s="31"/>
      <c r="E3" s="5"/>
      <c r="F3" s="4"/>
      <c r="G3" s="10"/>
      <c r="H3" s="10"/>
      <c r="I3" s="10"/>
      <c r="J3" s="10"/>
      <c r="K3" s="4"/>
      <c r="L3" s="4"/>
      <c r="M3" s="4"/>
      <c r="N3" s="4"/>
      <c r="O3" s="4"/>
      <c r="P3" s="4"/>
      <c r="Q3" s="4"/>
      <c r="R3" s="4"/>
      <c r="S3" s="4"/>
    </row>
    <row r="4" spans="1:23" ht="16.5" thickBot="1" x14ac:dyDescent="0.3">
      <c r="A4" s="22" t="s">
        <v>33</v>
      </c>
      <c r="B4" s="22"/>
      <c r="C4" s="30">
        <v>3.89</v>
      </c>
      <c r="D4" s="5"/>
      <c r="E4" s="5"/>
      <c r="F4" s="4"/>
      <c r="G4" s="10"/>
      <c r="H4" s="10"/>
      <c r="I4" s="10"/>
      <c r="J4" s="10"/>
      <c r="K4" s="4"/>
      <c r="L4" s="4"/>
      <c r="M4" s="4"/>
      <c r="N4" s="4"/>
      <c r="O4" s="4"/>
      <c r="P4" s="4"/>
      <c r="Q4" s="4"/>
      <c r="R4" s="4"/>
      <c r="S4" s="4"/>
    </row>
    <row r="5" spans="1:23" ht="28.5" customHeight="1" x14ac:dyDescent="0.2">
      <c r="A5" s="4"/>
      <c r="B5" s="4"/>
      <c r="C5" s="26"/>
      <c r="D5" s="26"/>
      <c r="E5" s="26"/>
      <c r="F5" s="26"/>
      <c r="G5" s="26"/>
      <c r="H5" s="4"/>
      <c r="I5" s="4"/>
      <c r="J5" s="4"/>
      <c r="K5" s="4"/>
      <c r="L5" s="4"/>
      <c r="M5" s="4"/>
      <c r="N5" s="4"/>
      <c r="O5" s="4"/>
      <c r="P5" s="47" t="s">
        <v>60</v>
      </c>
      <c r="Q5" s="47"/>
      <c r="R5" s="47"/>
      <c r="S5" s="4"/>
    </row>
    <row r="6" spans="1:23" s="3" customFormat="1" ht="63" customHeight="1" x14ac:dyDescent="0.2">
      <c r="A6" s="13" t="s">
        <v>31</v>
      </c>
      <c r="B6" s="13" t="s">
        <v>63</v>
      </c>
      <c r="C6" s="13" t="s">
        <v>44</v>
      </c>
      <c r="D6" s="13" t="s">
        <v>43</v>
      </c>
      <c r="E6" s="13" t="s">
        <v>35</v>
      </c>
      <c r="F6" s="13" t="s">
        <v>62</v>
      </c>
      <c r="G6" s="13" t="s">
        <v>41</v>
      </c>
      <c r="H6" s="13" t="s">
        <v>39</v>
      </c>
      <c r="I6" s="13" t="s">
        <v>34</v>
      </c>
      <c r="J6" s="13" t="s">
        <v>42</v>
      </c>
      <c r="K6" s="13" t="s">
        <v>36</v>
      </c>
      <c r="L6" s="13" t="s">
        <v>37</v>
      </c>
      <c r="M6" s="13" t="s">
        <v>38</v>
      </c>
      <c r="N6" s="13" t="s">
        <v>16</v>
      </c>
      <c r="O6" s="5"/>
      <c r="P6" s="13" t="s">
        <v>61</v>
      </c>
      <c r="Q6" s="13" t="s">
        <v>66</v>
      </c>
      <c r="R6" s="13" t="s">
        <v>67</v>
      </c>
      <c r="S6" s="5"/>
      <c r="T6" s="5"/>
      <c r="U6" s="5"/>
      <c r="V6" s="5"/>
      <c r="W6" s="5"/>
    </row>
    <row r="7" spans="1:23" x14ac:dyDescent="0.2">
      <c r="A7" s="23" t="s">
        <v>8</v>
      </c>
      <c r="B7" s="33">
        <v>0.05</v>
      </c>
      <c r="C7" s="33">
        <v>0.8</v>
      </c>
      <c r="D7" s="33">
        <v>0.3</v>
      </c>
      <c r="E7" s="6">
        <v>100</v>
      </c>
      <c r="F7" s="6">
        <v>0.03</v>
      </c>
      <c r="G7" s="6">
        <v>2</v>
      </c>
      <c r="H7" s="8">
        <f>$C$4/$C$3</f>
        <v>0.2156319290465632</v>
      </c>
      <c r="I7" s="8">
        <f>1+((H7^2+1)*$C$3-1)*F7</f>
        <v>1.5363642461197338</v>
      </c>
      <c r="J7" s="19">
        <f>+E7*I7*G7</f>
        <v>307.27284922394676</v>
      </c>
      <c r="K7" s="16">
        <v>0.2</v>
      </c>
      <c r="L7" s="16">
        <v>0.2</v>
      </c>
      <c r="M7" s="16">
        <v>0.2</v>
      </c>
      <c r="N7" s="19">
        <f>+J7/(1-K7)/(1-L7)/(1-M7)</f>
        <v>600.14228364052087</v>
      </c>
      <c r="O7" s="4"/>
      <c r="P7" s="16">
        <v>0.1</v>
      </c>
      <c r="Q7" s="35">
        <f>1-(((C7*P7)/((C7*P7)+(B7*(1-P7)))))</f>
        <v>0.36</v>
      </c>
      <c r="R7" s="35">
        <f>1-((((1-C7)*(P7)/(((1-C7)*(P7))+((1-B7)*(1-P7))))))</f>
        <v>0.97714285714285709</v>
      </c>
      <c r="S7" s="4"/>
    </row>
    <row r="8" spans="1:23" x14ac:dyDescent="0.2">
      <c r="A8" s="23" t="s">
        <v>9</v>
      </c>
      <c r="B8" s="33">
        <v>0.05</v>
      </c>
      <c r="C8" s="33">
        <v>0.8</v>
      </c>
      <c r="D8" s="33">
        <v>0.3</v>
      </c>
      <c r="E8" s="6">
        <v>300</v>
      </c>
      <c r="F8" s="6">
        <v>0.03</v>
      </c>
      <c r="G8" s="6">
        <v>2</v>
      </c>
      <c r="H8" s="8">
        <f>$C$4/$C$3</f>
        <v>0.2156319290465632</v>
      </c>
      <c r="I8" s="8">
        <f>1+((H8^2+1)*$C$3-1)*F8</f>
        <v>1.5363642461197338</v>
      </c>
      <c r="J8" s="19">
        <f>+E8*I8*G8</f>
        <v>921.81854767184029</v>
      </c>
      <c r="K8" s="16">
        <v>0.2</v>
      </c>
      <c r="L8" s="16">
        <v>0.2</v>
      </c>
      <c r="M8" s="16">
        <v>0.2</v>
      </c>
      <c r="N8" s="19">
        <f t="shared" ref="N8:N9" si="0">+J8/(1-K8)/(1-L8)/(1-M8)</f>
        <v>1800.4268509215628</v>
      </c>
      <c r="O8" s="4"/>
      <c r="P8" s="16">
        <v>0.1</v>
      </c>
      <c r="Q8" s="35">
        <f t="shared" ref="Q8:Q9" si="1">1-(((C8*P8)/((C8*P8)+(B8*(1-P8)))))</f>
        <v>0.36</v>
      </c>
      <c r="R8" s="35">
        <f t="shared" ref="R8:R9" si="2">1-((((1-C8)*(P8)/(((1-C8)*(P8))+((1-B8)*(1-P8))))))</f>
        <v>0.97714285714285709</v>
      </c>
      <c r="S8" s="4"/>
    </row>
    <row r="9" spans="1:23" x14ac:dyDescent="0.2">
      <c r="A9" s="23" t="s">
        <v>10</v>
      </c>
      <c r="B9" s="33">
        <v>0.05</v>
      </c>
      <c r="C9" s="33">
        <v>0.8</v>
      </c>
      <c r="D9" s="33">
        <v>0.3</v>
      </c>
      <c r="E9" s="6">
        <v>600</v>
      </c>
      <c r="F9" s="6">
        <v>0.03</v>
      </c>
      <c r="G9" s="6">
        <v>2</v>
      </c>
      <c r="H9" s="8">
        <f>$C$4/$C$3</f>
        <v>0.2156319290465632</v>
      </c>
      <c r="I9" s="8">
        <f>1+((H9^2+1)*$C$3-1)*F9</f>
        <v>1.5363642461197338</v>
      </c>
      <c r="J9" s="19">
        <f>+E9*I9*G9</f>
        <v>1843.6370953436806</v>
      </c>
      <c r="K9" s="16">
        <v>0.2</v>
      </c>
      <c r="L9" s="16">
        <v>0.2</v>
      </c>
      <c r="M9" s="16">
        <v>0.2</v>
      </c>
      <c r="N9" s="19">
        <f t="shared" si="0"/>
        <v>3600.8537018431257</v>
      </c>
      <c r="O9" s="4"/>
      <c r="P9" s="16">
        <v>0.1</v>
      </c>
      <c r="Q9" s="35">
        <f t="shared" si="1"/>
        <v>0.36</v>
      </c>
      <c r="R9" s="35">
        <f t="shared" si="2"/>
        <v>0.97714285714285709</v>
      </c>
      <c r="S9" s="4"/>
    </row>
    <row r="10" spans="1:23" x14ac:dyDescent="0.2">
      <c r="A10" s="4"/>
      <c r="B10" s="5"/>
      <c r="C10" s="5"/>
      <c r="D10" s="5"/>
      <c r="E10" s="5"/>
      <c r="F10" s="5"/>
      <c r="G10" s="5"/>
      <c r="H10" s="10"/>
      <c r="I10" s="10"/>
      <c r="J10" s="20"/>
      <c r="K10" s="17"/>
      <c r="L10" s="17"/>
      <c r="M10" s="17"/>
      <c r="N10" s="20"/>
      <c r="O10" s="4"/>
      <c r="P10" s="17"/>
      <c r="Q10" s="17"/>
      <c r="R10" s="36"/>
      <c r="S10" s="4"/>
    </row>
    <row r="11" spans="1:23" x14ac:dyDescent="0.2">
      <c r="A11" s="23" t="s">
        <v>9</v>
      </c>
      <c r="B11" s="33">
        <v>0.05</v>
      </c>
      <c r="C11" s="33">
        <v>0.8</v>
      </c>
      <c r="D11" s="33">
        <v>0.2</v>
      </c>
      <c r="E11" s="6">
        <v>300</v>
      </c>
      <c r="F11" s="6">
        <v>0.03</v>
      </c>
      <c r="G11" s="6">
        <v>2</v>
      </c>
      <c r="H11" s="8">
        <f>$C$4/$C$3</f>
        <v>0.2156319290465632</v>
      </c>
      <c r="I11" s="8">
        <f>1+((H11^2+1)*$C$3-1)*F11</f>
        <v>1.5363642461197338</v>
      </c>
      <c r="J11" s="19">
        <f>+E11*I11*G11</f>
        <v>921.81854767184029</v>
      </c>
      <c r="K11" s="16">
        <v>0.2</v>
      </c>
      <c r="L11" s="16">
        <v>0.2</v>
      </c>
      <c r="M11" s="16">
        <v>0.2</v>
      </c>
      <c r="N11" s="19">
        <f t="shared" ref="N11:N13" si="3">+J11/(1-K11)/(1-L11)/(1-M11)</f>
        <v>1800.4268509215628</v>
      </c>
      <c r="O11" s="4"/>
      <c r="P11" s="16">
        <v>0.1</v>
      </c>
      <c r="Q11" s="35">
        <f t="shared" ref="Q11:Q13" si="4">1-(((C11*P11)/((C11*P11)+(B11*(1-P11)))))</f>
        <v>0.36</v>
      </c>
      <c r="R11" s="35">
        <f t="shared" ref="R11:R13" si="5">1-((((1-C11)*(P11)/(((1-C11)*(P11))+((1-B11)*(1-P11))))))</f>
        <v>0.97714285714285709</v>
      </c>
      <c r="S11" s="4"/>
    </row>
    <row r="12" spans="1:23" x14ac:dyDescent="0.2">
      <c r="A12" s="23" t="s">
        <v>12</v>
      </c>
      <c r="B12" s="33">
        <v>0.05</v>
      </c>
      <c r="C12" s="33">
        <v>0.8</v>
      </c>
      <c r="D12" s="33">
        <v>0.5</v>
      </c>
      <c r="E12" s="6">
        <v>300</v>
      </c>
      <c r="F12" s="6">
        <v>0.03</v>
      </c>
      <c r="G12" s="6">
        <v>2</v>
      </c>
      <c r="H12" s="8">
        <f>$C$4/$C$3</f>
        <v>0.2156319290465632</v>
      </c>
      <c r="I12" s="8">
        <f>1+((H12^2+1)*$C$3-1)*F12</f>
        <v>1.5363642461197338</v>
      </c>
      <c r="J12" s="19">
        <f>+E12*I12*G12</f>
        <v>921.81854767184029</v>
      </c>
      <c r="K12" s="16">
        <v>0.2</v>
      </c>
      <c r="L12" s="16">
        <v>0.2</v>
      </c>
      <c r="M12" s="16">
        <v>0.2</v>
      </c>
      <c r="N12" s="19">
        <f t="shared" si="3"/>
        <v>1800.4268509215628</v>
      </c>
      <c r="O12" s="4"/>
      <c r="P12" s="16">
        <v>0.1</v>
      </c>
      <c r="Q12" s="35">
        <f t="shared" si="4"/>
        <v>0.36</v>
      </c>
      <c r="R12" s="35">
        <f t="shared" si="5"/>
        <v>0.97714285714285709</v>
      </c>
      <c r="S12" s="4"/>
    </row>
    <row r="13" spans="1:23" x14ac:dyDescent="0.2">
      <c r="A13" s="23" t="s">
        <v>11</v>
      </c>
      <c r="B13" s="33">
        <v>0.05</v>
      </c>
      <c r="C13" s="33">
        <v>0.8</v>
      </c>
      <c r="D13" s="33">
        <v>0.7</v>
      </c>
      <c r="E13" s="6">
        <v>300</v>
      </c>
      <c r="F13" s="6">
        <v>0.03</v>
      </c>
      <c r="G13" s="6">
        <v>2</v>
      </c>
      <c r="H13" s="8">
        <f>$C$4/$C$3</f>
        <v>0.2156319290465632</v>
      </c>
      <c r="I13" s="8">
        <f>1+((H13^2+1)*$C$3-1)*F13</f>
        <v>1.5363642461197338</v>
      </c>
      <c r="J13" s="19">
        <f>+E13*I13*G13</f>
        <v>921.81854767184029</v>
      </c>
      <c r="K13" s="16">
        <v>0.2</v>
      </c>
      <c r="L13" s="16">
        <v>0.2</v>
      </c>
      <c r="M13" s="16">
        <v>0.2</v>
      </c>
      <c r="N13" s="19">
        <f t="shared" si="3"/>
        <v>1800.4268509215628</v>
      </c>
      <c r="O13" s="4"/>
      <c r="P13" s="16">
        <v>0.1</v>
      </c>
      <c r="Q13" s="35">
        <f t="shared" si="4"/>
        <v>0.36</v>
      </c>
      <c r="R13" s="35">
        <f t="shared" si="5"/>
        <v>0.97714285714285709</v>
      </c>
      <c r="S13" s="4"/>
    </row>
    <row r="14" spans="1:23" x14ac:dyDescent="0.2">
      <c r="A14" s="7"/>
      <c r="B14" s="12"/>
      <c r="C14" s="12"/>
      <c r="D14" s="12"/>
      <c r="E14" s="12"/>
      <c r="F14" s="12"/>
      <c r="G14" s="12"/>
      <c r="H14" s="34"/>
      <c r="I14" s="12"/>
      <c r="J14" s="21"/>
      <c r="K14" s="18"/>
      <c r="L14" s="18"/>
      <c r="M14" s="18"/>
      <c r="N14" s="21"/>
      <c r="O14" s="4"/>
      <c r="P14" s="18"/>
      <c r="Q14" s="17"/>
      <c r="R14" s="37"/>
      <c r="S14" s="4"/>
    </row>
    <row r="15" spans="1:23" x14ac:dyDescent="0.2">
      <c r="A15" s="23" t="s">
        <v>13</v>
      </c>
      <c r="B15" s="33">
        <v>0.05</v>
      </c>
      <c r="C15" s="33">
        <v>0.8</v>
      </c>
      <c r="D15" s="33">
        <v>0.2</v>
      </c>
      <c r="E15" s="6">
        <v>300</v>
      </c>
      <c r="F15" s="6">
        <v>7.0000000000000007E-2</v>
      </c>
      <c r="G15" s="6">
        <v>2</v>
      </c>
      <c r="H15" s="8">
        <f>$C$4/$C$3</f>
        <v>0.2156319290465632</v>
      </c>
      <c r="I15" s="8">
        <f>1+((H15^2+1)*$C$3-1)*F15</f>
        <v>2.2515165742793792</v>
      </c>
      <c r="J15" s="19">
        <f>+E15*I15*G15</f>
        <v>1350.9099445676275</v>
      </c>
      <c r="K15" s="16">
        <v>0.2</v>
      </c>
      <c r="L15" s="16">
        <v>0.2</v>
      </c>
      <c r="M15" s="16">
        <v>0.2</v>
      </c>
      <c r="N15" s="19">
        <f t="shared" ref="N15:N17" si="6">+J15/(1-K15)/(1-L15)/(1-M15)</f>
        <v>2638.495985483647</v>
      </c>
      <c r="O15" s="4"/>
      <c r="P15" s="16">
        <v>0.1</v>
      </c>
      <c r="Q15" s="35">
        <f t="shared" ref="Q15:Q17" si="7">1-(((C15*P15)/((C15*P15)+(B15*(1-P15)))))</f>
        <v>0.36</v>
      </c>
      <c r="R15" s="35">
        <f t="shared" ref="R15:R17" si="8">1-((((1-C15)*(P15)/(((1-C15)*(P15))+((1-B15)*(1-P15))))))</f>
        <v>0.97714285714285709</v>
      </c>
      <c r="S15" s="4"/>
    </row>
    <row r="16" spans="1:23" x14ac:dyDescent="0.2">
      <c r="A16" s="23" t="s">
        <v>14</v>
      </c>
      <c r="B16" s="33">
        <v>0.05</v>
      </c>
      <c r="C16" s="33">
        <v>0.8</v>
      </c>
      <c r="D16" s="33">
        <v>0.2</v>
      </c>
      <c r="E16" s="6">
        <v>300</v>
      </c>
      <c r="F16" s="6">
        <v>0.03</v>
      </c>
      <c r="G16" s="6">
        <v>2</v>
      </c>
      <c r="H16" s="8">
        <f>$C$4/$C$3</f>
        <v>0.2156319290465632</v>
      </c>
      <c r="I16" s="8">
        <f>1+((H16^2+1)*$C$3-1)*F16</f>
        <v>1.5363642461197338</v>
      </c>
      <c r="J16" s="19">
        <f>+E16*I16*G16</f>
        <v>921.81854767184029</v>
      </c>
      <c r="K16" s="16">
        <v>0.2</v>
      </c>
      <c r="L16" s="16">
        <v>0.2</v>
      </c>
      <c r="M16" s="16">
        <v>0.2</v>
      </c>
      <c r="N16" s="19">
        <f t="shared" si="6"/>
        <v>1800.4268509215628</v>
      </c>
      <c r="O16" s="4"/>
      <c r="P16" s="16">
        <v>0.1</v>
      </c>
      <c r="Q16" s="35">
        <f t="shared" si="7"/>
        <v>0.36</v>
      </c>
      <c r="R16" s="35">
        <f t="shared" si="8"/>
        <v>0.97714285714285709</v>
      </c>
      <c r="S16" s="4"/>
    </row>
    <row r="17" spans="1:19" x14ac:dyDescent="0.2">
      <c r="A17" s="23" t="s">
        <v>15</v>
      </c>
      <c r="B17" s="33">
        <v>0.05</v>
      </c>
      <c r="C17" s="33">
        <v>0.8</v>
      </c>
      <c r="D17" s="33">
        <v>0.2</v>
      </c>
      <c r="E17" s="6">
        <v>300</v>
      </c>
      <c r="F17" s="6">
        <v>0.01</v>
      </c>
      <c r="G17" s="6">
        <v>2</v>
      </c>
      <c r="H17" s="8">
        <f>$C$4/$C$3</f>
        <v>0.2156319290465632</v>
      </c>
      <c r="I17" s="8">
        <f>1+((H17^2+1)*$C$3-1)*F17</f>
        <v>1.1787880820399113</v>
      </c>
      <c r="J17" s="19">
        <f>+E17*I17*G17</f>
        <v>707.27284922394676</v>
      </c>
      <c r="K17" s="16">
        <v>0.2</v>
      </c>
      <c r="L17" s="16">
        <v>0.2</v>
      </c>
      <c r="M17" s="16">
        <v>0.2</v>
      </c>
      <c r="N17" s="19">
        <f t="shared" si="6"/>
        <v>1381.3922836405209</v>
      </c>
      <c r="O17" s="4"/>
      <c r="P17" s="16">
        <v>0.1</v>
      </c>
      <c r="Q17" s="35">
        <f t="shared" si="7"/>
        <v>0.36</v>
      </c>
      <c r="R17" s="35">
        <f t="shared" si="8"/>
        <v>0.97714285714285709</v>
      </c>
      <c r="S17" s="4"/>
    </row>
    <row r="18" spans="1:19" x14ac:dyDescent="0.2">
      <c r="A18" s="4"/>
      <c r="B18" s="5"/>
      <c r="C18" s="5"/>
      <c r="D18" s="5"/>
      <c r="E18" s="5"/>
      <c r="F18" s="5"/>
      <c r="G18" s="5"/>
      <c r="H18" s="10"/>
      <c r="I18" s="10"/>
      <c r="J18" s="20"/>
      <c r="K18" s="17"/>
      <c r="L18" s="17"/>
      <c r="M18" s="17"/>
      <c r="N18" s="20"/>
      <c r="O18" s="4"/>
      <c r="P18" s="17"/>
      <c r="Q18" s="17"/>
      <c r="R18" s="36"/>
      <c r="S18" s="4"/>
    </row>
    <row r="19" spans="1:19" x14ac:dyDescent="0.2">
      <c r="A19" s="23" t="s">
        <v>40</v>
      </c>
      <c r="B19" s="33">
        <v>0.05</v>
      </c>
      <c r="C19" s="33">
        <v>0.8</v>
      </c>
      <c r="D19" s="33">
        <v>0.5</v>
      </c>
      <c r="E19" s="6">
        <v>225</v>
      </c>
      <c r="F19" s="6">
        <v>0.05</v>
      </c>
      <c r="G19" s="6">
        <v>2</v>
      </c>
      <c r="H19" s="8">
        <f>$C$4/$C$3</f>
        <v>0.2156319290465632</v>
      </c>
      <c r="I19" s="8">
        <f>1+((H19^2+1)*$C$3-1)*F19</f>
        <v>1.8939404101995567</v>
      </c>
      <c r="J19" s="19">
        <f>+E19*I19*G19</f>
        <v>852.27318458980051</v>
      </c>
      <c r="K19" s="16">
        <v>0.4</v>
      </c>
      <c r="L19" s="16">
        <v>0.5</v>
      </c>
      <c r="M19" s="16">
        <v>0.5</v>
      </c>
      <c r="N19" s="19">
        <f>+J19/(1-K19)/(1-L19)/(1-M19)</f>
        <v>5681.8212305986699</v>
      </c>
      <c r="O19" s="4"/>
      <c r="P19" s="16">
        <v>0.1</v>
      </c>
      <c r="Q19" s="35">
        <f>1-(((C19*P19)/((C19*P19)+(B19*(1-P19)))))</f>
        <v>0.36</v>
      </c>
      <c r="R19" s="35">
        <f>1-((((1-C19)*(P19)/(((1-C19)*(P19))+((1-B19)*(1-P19))))))</f>
        <v>0.97714285714285709</v>
      </c>
      <c r="S19" s="4"/>
    </row>
    <row r="20" spans="1:19" ht="27" customHeight="1" x14ac:dyDescent="0.2">
      <c r="A20" s="4"/>
      <c r="B20" s="4"/>
      <c r="C20" s="5"/>
      <c r="D20" s="5"/>
      <c r="E20" s="46" t="s">
        <v>59</v>
      </c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2"/>
      <c r="Q20" s="4"/>
      <c r="R20" s="4"/>
      <c r="S20" s="4"/>
    </row>
    <row r="21" spans="1:19" ht="22.5" customHeight="1" x14ac:dyDescent="0.25">
      <c r="A21" s="4"/>
      <c r="B21" s="4"/>
      <c r="C21" s="42"/>
      <c r="D21" s="43"/>
      <c r="E21" s="32"/>
      <c r="F21" s="5"/>
      <c r="G21" s="5"/>
      <c r="H21" s="4"/>
      <c r="I21" s="10"/>
      <c r="J21" s="10"/>
      <c r="K21" s="4"/>
      <c r="L21" s="4"/>
      <c r="M21" s="4"/>
      <c r="N21" s="4"/>
      <c r="O21" s="4"/>
      <c r="P21" s="4"/>
      <c r="Q21" s="4"/>
      <c r="R21" s="4"/>
      <c r="S21" s="4"/>
    </row>
    <row r="22" spans="1:19" ht="66" customHeight="1" x14ac:dyDescent="0.2">
      <c r="A22" s="4"/>
      <c r="B22" s="4"/>
      <c r="C22" s="5"/>
      <c r="D22" s="5"/>
      <c r="E22" s="5"/>
      <c r="F22" s="5"/>
      <c r="G22" s="5"/>
      <c r="H22" s="4"/>
      <c r="I22" s="10"/>
      <c r="J22" s="10"/>
      <c r="K22" s="4"/>
      <c r="L22" s="4"/>
      <c r="M22" s="4"/>
      <c r="N22" s="4"/>
      <c r="O22" s="4"/>
      <c r="P22" s="4"/>
      <c r="Q22" s="4"/>
      <c r="R22" s="4"/>
      <c r="S22" s="4"/>
    </row>
    <row r="23" spans="1:19" ht="48" x14ac:dyDescent="0.2">
      <c r="A23" s="44" t="s">
        <v>65</v>
      </c>
      <c r="B23" s="13" t="s">
        <v>64</v>
      </c>
      <c r="C23" s="5"/>
      <c r="D23" s="5"/>
      <c r="E23" s="5"/>
      <c r="F23" s="5"/>
      <c r="G23" s="5"/>
      <c r="H23" s="4"/>
      <c r="I23" s="10"/>
      <c r="J23" s="10"/>
      <c r="K23" s="4"/>
      <c r="L23" s="4"/>
      <c r="M23" s="4"/>
      <c r="N23" s="4"/>
      <c r="O23" s="4"/>
      <c r="P23" s="4"/>
      <c r="Q23" s="4"/>
      <c r="R23" s="4"/>
      <c r="S23" s="4"/>
    </row>
    <row r="24" spans="1:19" x14ac:dyDescent="0.2">
      <c r="A24" s="45">
        <v>0.05</v>
      </c>
      <c r="B24" s="35">
        <f>1/(1+(1/(-1*EXP(1)*A24*LN(A24))))</f>
        <v>0.28934988546110163</v>
      </c>
      <c r="C24" s="5"/>
      <c r="D24" s="5"/>
      <c r="E24" s="5"/>
      <c r="F24" s="5"/>
      <c r="G24" s="5"/>
      <c r="H24" s="4"/>
      <c r="I24" s="10"/>
      <c r="J24" s="10"/>
      <c r="K24" s="4"/>
      <c r="L24" s="4"/>
      <c r="M24" s="4"/>
      <c r="N24" s="4"/>
      <c r="O24" s="4"/>
      <c r="P24" s="4"/>
      <c r="Q24" s="4"/>
      <c r="R24" s="4"/>
      <c r="S24" s="4"/>
    </row>
    <row r="25" spans="1:19" x14ac:dyDescent="0.2">
      <c r="A25" s="4"/>
      <c r="B25" s="4"/>
      <c r="C25" s="5"/>
      <c r="D25" s="5"/>
      <c r="E25" s="5"/>
      <c r="F25" s="5"/>
      <c r="G25" s="5"/>
      <c r="H25" s="4"/>
      <c r="I25" s="10"/>
      <c r="J25" s="10"/>
      <c r="K25" s="4"/>
      <c r="L25" s="4"/>
      <c r="M25" s="4"/>
      <c r="N25" s="4"/>
      <c r="O25" s="4"/>
      <c r="P25" s="4"/>
      <c r="Q25" s="4"/>
      <c r="R25" s="4"/>
      <c r="S25" s="4"/>
    </row>
    <row r="26" spans="1:19" x14ac:dyDescent="0.2">
      <c r="A26" s="4"/>
      <c r="B26" s="4"/>
      <c r="C26" s="5"/>
      <c r="D26" s="5"/>
      <c r="E26" s="5"/>
      <c r="F26" s="5"/>
      <c r="G26" s="5"/>
      <c r="H26" s="4"/>
      <c r="I26" s="10"/>
      <c r="J26" s="10"/>
      <c r="K26" s="4"/>
      <c r="L26" s="4"/>
      <c r="M26" s="4"/>
      <c r="N26" s="4"/>
      <c r="O26" s="4"/>
      <c r="P26" s="4"/>
      <c r="Q26" s="4"/>
      <c r="R26" s="4"/>
      <c r="S26" s="4"/>
    </row>
    <row r="27" spans="1:19" x14ac:dyDescent="0.2">
      <c r="A27" s="4"/>
      <c r="B27" s="4"/>
      <c r="C27" s="5"/>
      <c r="D27" s="5"/>
      <c r="E27" s="5"/>
      <c r="F27" s="5"/>
      <c r="G27" s="5"/>
      <c r="H27" s="4"/>
      <c r="I27" s="10"/>
      <c r="J27" s="10"/>
      <c r="K27" s="4"/>
      <c r="L27" s="4"/>
      <c r="M27" s="4"/>
      <c r="N27" s="4"/>
      <c r="O27" s="4"/>
      <c r="P27" s="4"/>
      <c r="Q27" s="4"/>
      <c r="R27" s="4"/>
      <c r="S27" s="4"/>
    </row>
    <row r="28" spans="1:19" x14ac:dyDescent="0.2">
      <c r="A28" s="4"/>
      <c r="B28" s="4"/>
      <c r="C28" s="5"/>
      <c r="D28" s="5"/>
      <c r="E28" s="5"/>
      <c r="F28" s="5"/>
      <c r="G28" s="5"/>
      <c r="H28" s="4"/>
      <c r="I28" s="10"/>
      <c r="J28" s="10"/>
      <c r="K28" s="4"/>
      <c r="L28" s="4"/>
      <c r="M28" s="4"/>
      <c r="N28" s="4"/>
      <c r="O28" s="4"/>
      <c r="P28" s="4"/>
      <c r="Q28" s="4"/>
      <c r="R28" s="4"/>
      <c r="S28" s="4"/>
    </row>
    <row r="29" spans="1:19" x14ac:dyDescent="0.2">
      <c r="A29" s="4"/>
      <c r="B29" s="4"/>
      <c r="C29" s="5"/>
      <c r="D29" s="5"/>
      <c r="E29" s="5"/>
      <c r="F29" s="5"/>
      <c r="G29" s="5"/>
      <c r="H29" s="4"/>
      <c r="I29" s="10"/>
      <c r="J29" s="10"/>
      <c r="K29" s="4"/>
      <c r="L29" s="4"/>
      <c r="M29" s="4"/>
      <c r="N29" s="4"/>
      <c r="O29" s="4"/>
      <c r="P29" s="4"/>
      <c r="Q29" s="4"/>
      <c r="R29" s="4"/>
      <c r="S29" s="4"/>
    </row>
    <row r="30" spans="1:19" x14ac:dyDescent="0.2">
      <c r="A30" s="4"/>
      <c r="B30" s="4"/>
      <c r="C30" s="5"/>
      <c r="D30" s="5"/>
      <c r="E30" s="5"/>
      <c r="F30" s="5"/>
      <c r="G30" s="5"/>
      <c r="H30" s="4"/>
      <c r="I30" s="10"/>
      <c r="J30" s="10"/>
      <c r="K30" s="4"/>
      <c r="L30" s="4"/>
      <c r="M30" s="4"/>
      <c r="N30" s="4"/>
      <c r="O30" s="4"/>
      <c r="P30" s="4"/>
      <c r="Q30" s="4"/>
      <c r="R30" s="4"/>
      <c r="S30" s="4"/>
    </row>
    <row r="31" spans="1:19" x14ac:dyDescent="0.2">
      <c r="A31" s="4"/>
      <c r="B31" s="4"/>
      <c r="C31" s="5"/>
      <c r="D31" s="5"/>
      <c r="E31" s="5"/>
      <c r="F31" s="5"/>
      <c r="G31" s="5"/>
      <c r="H31" s="4"/>
      <c r="I31" s="10"/>
      <c r="J31" s="10"/>
      <c r="K31" s="4"/>
      <c r="L31" s="4"/>
      <c r="M31" s="4"/>
      <c r="N31" s="4"/>
      <c r="O31" s="4"/>
      <c r="P31" s="4"/>
      <c r="Q31" s="4"/>
      <c r="R31" s="4"/>
      <c r="S31" s="4"/>
    </row>
    <row r="32" spans="1:19" x14ac:dyDescent="0.2">
      <c r="A32" s="4"/>
      <c r="B32" s="4"/>
      <c r="C32" s="5"/>
      <c r="D32" s="5"/>
      <c r="E32" s="5"/>
      <c r="F32" s="5"/>
      <c r="G32" s="5"/>
      <c r="H32" s="4"/>
      <c r="I32" s="10"/>
      <c r="J32" s="10"/>
      <c r="K32" s="4"/>
      <c r="L32" s="4"/>
      <c r="M32" s="4"/>
      <c r="N32" s="4"/>
      <c r="O32" s="4"/>
      <c r="P32" s="4"/>
      <c r="Q32" s="4"/>
      <c r="R32" s="4"/>
      <c r="S32" s="4"/>
    </row>
    <row r="33" spans="1:19" x14ac:dyDescent="0.2">
      <c r="A33" s="4"/>
      <c r="B33" s="4"/>
      <c r="C33" s="5"/>
      <c r="D33" s="5"/>
      <c r="E33" s="5"/>
      <c r="F33" s="5"/>
      <c r="G33" s="5"/>
      <c r="H33" s="4"/>
      <c r="I33" s="10"/>
      <c r="J33" s="10"/>
      <c r="K33" s="4"/>
      <c r="L33" s="4"/>
      <c r="M33" s="4"/>
      <c r="N33" s="4"/>
      <c r="O33" s="4"/>
      <c r="P33" s="4"/>
      <c r="Q33" s="4"/>
      <c r="R33" s="4"/>
      <c r="S33" s="4"/>
    </row>
    <row r="34" spans="1:19" x14ac:dyDescent="0.2">
      <c r="A34" s="4"/>
      <c r="B34" s="4"/>
      <c r="C34" s="5"/>
      <c r="D34" s="5"/>
      <c r="E34" s="5"/>
      <c r="F34" s="5"/>
      <c r="G34" s="5"/>
      <c r="H34" s="4"/>
      <c r="I34" s="10"/>
      <c r="J34" s="10"/>
      <c r="K34" s="4"/>
      <c r="L34" s="4"/>
      <c r="M34" s="4"/>
      <c r="N34" s="4"/>
      <c r="O34" s="4"/>
      <c r="P34" s="4"/>
      <c r="Q34" s="4"/>
      <c r="R34" s="4"/>
      <c r="S34" s="4"/>
    </row>
    <row r="35" spans="1:19" x14ac:dyDescent="0.2">
      <c r="A35" s="4"/>
      <c r="B35" s="4"/>
      <c r="C35" s="5"/>
      <c r="D35" s="5"/>
      <c r="E35" s="5"/>
      <c r="F35" s="5"/>
      <c r="G35" s="5"/>
      <c r="H35" s="4"/>
      <c r="I35" s="10"/>
      <c r="J35" s="10"/>
      <c r="K35" s="4"/>
      <c r="L35" s="4"/>
      <c r="M35" s="4"/>
      <c r="N35" s="4"/>
      <c r="O35" s="4"/>
      <c r="P35" s="4"/>
      <c r="Q35" s="4"/>
      <c r="R35" s="4"/>
      <c r="S35" s="4"/>
    </row>
    <row r="36" spans="1:19" x14ac:dyDescent="0.2">
      <c r="A36" s="4"/>
      <c r="B36" s="4"/>
      <c r="C36" s="5"/>
      <c r="D36" s="5"/>
      <c r="E36" s="5"/>
      <c r="F36" s="5"/>
      <c r="G36" s="5"/>
      <c r="H36" s="4"/>
      <c r="I36" s="10"/>
      <c r="J36" s="10"/>
      <c r="K36" s="4"/>
      <c r="L36" s="4"/>
      <c r="M36" s="4"/>
      <c r="N36" s="4"/>
      <c r="O36" s="4"/>
      <c r="P36" s="4"/>
      <c r="Q36" s="4"/>
      <c r="R36" s="4"/>
      <c r="S36" s="4"/>
    </row>
    <row r="37" spans="1:19" x14ac:dyDescent="0.2">
      <c r="A37" s="4"/>
      <c r="B37" s="4"/>
      <c r="C37" s="5"/>
      <c r="D37" s="5"/>
      <c r="E37" s="5"/>
      <c r="F37" s="5"/>
      <c r="G37" s="5"/>
      <c r="H37" s="4"/>
      <c r="I37" s="10"/>
      <c r="J37" s="10"/>
      <c r="K37" s="4"/>
      <c r="L37" s="4"/>
      <c r="M37" s="4"/>
      <c r="N37" s="4"/>
      <c r="O37" s="4"/>
      <c r="P37" s="4"/>
      <c r="Q37" s="4"/>
      <c r="R37" s="4"/>
      <c r="S37" s="4"/>
    </row>
    <row r="38" spans="1:19" x14ac:dyDescent="0.2">
      <c r="A38" s="4"/>
      <c r="B38" s="4"/>
      <c r="C38" s="5"/>
      <c r="D38" s="5"/>
      <c r="E38" s="5"/>
      <c r="F38" s="5"/>
      <c r="G38" s="5"/>
      <c r="H38" s="4"/>
      <c r="I38" s="10"/>
      <c r="J38" s="10"/>
      <c r="K38" s="4"/>
      <c r="L38" s="4"/>
      <c r="M38" s="4"/>
      <c r="N38" s="4"/>
      <c r="O38" s="4"/>
      <c r="P38" s="4"/>
      <c r="Q38" s="4"/>
      <c r="R38" s="4"/>
      <c r="S38" s="4"/>
    </row>
    <row r="39" spans="1:19" x14ac:dyDescent="0.2">
      <c r="A39" s="4"/>
      <c r="B39" s="4"/>
      <c r="C39" s="5"/>
      <c r="D39" s="5"/>
      <c r="E39" s="5"/>
      <c r="F39" s="5"/>
      <c r="G39" s="5"/>
      <c r="H39" s="4"/>
      <c r="I39" s="10"/>
      <c r="J39" s="10"/>
      <c r="K39" s="4"/>
      <c r="L39" s="4"/>
      <c r="M39" s="4"/>
      <c r="N39" s="4"/>
      <c r="O39" s="4"/>
      <c r="P39" s="4"/>
      <c r="Q39" s="4"/>
      <c r="R39" s="4"/>
      <c r="S39" s="4"/>
    </row>
    <row r="40" spans="1:19" x14ac:dyDescent="0.2">
      <c r="A40" s="4"/>
      <c r="B40" s="4"/>
      <c r="C40" s="5"/>
      <c r="D40" s="5"/>
      <c r="E40" s="5"/>
      <c r="F40" s="5"/>
      <c r="G40" s="5"/>
      <c r="H40" s="4"/>
      <c r="I40" s="10"/>
      <c r="J40" s="10"/>
      <c r="K40" s="4"/>
      <c r="L40" s="4"/>
      <c r="M40" s="4"/>
      <c r="N40" s="4"/>
      <c r="O40" s="4"/>
      <c r="P40" s="4"/>
      <c r="Q40" s="4"/>
      <c r="R40" s="4"/>
      <c r="S40" s="4"/>
    </row>
    <row r="41" spans="1:19" x14ac:dyDescent="0.2">
      <c r="A41" s="4"/>
      <c r="B41" s="4"/>
      <c r="C41" s="5"/>
      <c r="D41" s="5"/>
      <c r="E41" s="5"/>
      <c r="F41" s="5"/>
      <c r="G41" s="5"/>
      <c r="H41" s="4"/>
      <c r="I41" s="10"/>
      <c r="J41" s="10"/>
      <c r="K41" s="4"/>
      <c r="L41" s="4"/>
      <c r="M41" s="4"/>
      <c r="N41" s="4"/>
      <c r="O41" s="4"/>
      <c r="P41" s="4"/>
      <c r="Q41" s="4"/>
      <c r="R41" s="4"/>
      <c r="S41" s="4"/>
    </row>
    <row r="42" spans="1:19" x14ac:dyDescent="0.2">
      <c r="A42" s="4"/>
      <c r="B42" s="4"/>
      <c r="C42" s="5"/>
      <c r="D42" s="5"/>
      <c r="E42" s="5"/>
      <c r="F42" s="5"/>
      <c r="G42" s="5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 x14ac:dyDescent="0.2">
      <c r="A43" s="4"/>
      <c r="B43" s="4"/>
      <c r="C43" s="5"/>
      <c r="D43" s="5"/>
      <c r="E43" s="5"/>
      <c r="F43" s="5"/>
      <c r="G43" s="5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 x14ac:dyDescent="0.2">
      <c r="A44" s="4"/>
      <c r="B44" s="4"/>
      <c r="C44" s="5"/>
      <c r="D44" s="5"/>
      <c r="E44" s="5"/>
      <c r="F44" s="5"/>
      <c r="G44" s="5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 x14ac:dyDescent="0.2">
      <c r="A45" s="4"/>
      <c r="B45" s="4"/>
      <c r="C45" s="5"/>
      <c r="D45" s="5"/>
      <c r="E45" s="5"/>
      <c r="F45" s="5"/>
      <c r="G45" s="5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 x14ac:dyDescent="0.2">
      <c r="A46" s="4"/>
      <c r="B46" s="4"/>
      <c r="C46" s="5"/>
      <c r="D46" s="5"/>
      <c r="E46" s="5"/>
      <c r="F46" s="5"/>
      <c r="G46" s="5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spans="1:19" x14ac:dyDescent="0.2">
      <c r="A47" s="4"/>
      <c r="B47" s="4"/>
      <c r="C47" s="5"/>
      <c r="D47" s="5"/>
      <c r="E47" s="5"/>
      <c r="F47" s="5"/>
      <c r="G47" s="5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 spans="1:19" x14ac:dyDescent="0.2">
      <c r="A48" s="4"/>
      <c r="B48" s="4"/>
      <c r="C48" s="5"/>
      <c r="D48" s="5"/>
      <c r="E48" s="5"/>
      <c r="F48" s="5"/>
      <c r="G48" s="5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 spans="1:19" x14ac:dyDescent="0.2">
      <c r="A49" s="4"/>
      <c r="B49" s="4"/>
      <c r="C49" s="5"/>
      <c r="D49" s="5"/>
      <c r="E49" s="5"/>
      <c r="F49" s="5"/>
      <c r="G49" s="5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spans="1:19" x14ac:dyDescent="0.2">
      <c r="A50" s="4"/>
      <c r="B50" s="4"/>
      <c r="C50" s="5"/>
      <c r="D50" s="5"/>
      <c r="E50" s="5"/>
      <c r="F50" s="5"/>
      <c r="G50" s="5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 spans="1:19" x14ac:dyDescent="0.2">
      <c r="A51" s="4"/>
      <c r="B51" s="4"/>
      <c r="C51" s="5"/>
      <c r="D51" s="5"/>
      <c r="E51" s="5"/>
      <c r="F51" s="5"/>
      <c r="G51" s="5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1:19" x14ac:dyDescent="0.2">
      <c r="A52" s="4"/>
      <c r="B52" s="4"/>
      <c r="C52" s="5"/>
      <c r="D52" s="5"/>
      <c r="E52" s="5"/>
      <c r="F52" s="5"/>
      <c r="G52" s="5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1:19" x14ac:dyDescent="0.2">
      <c r="A53" s="4"/>
      <c r="B53" s="4"/>
      <c r="C53" s="5"/>
      <c r="D53" s="5"/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19" x14ac:dyDescent="0.2">
      <c r="A54" s="4"/>
      <c r="B54" s="4"/>
      <c r="C54" s="5"/>
      <c r="D54" s="5"/>
      <c r="E54" s="5"/>
      <c r="F54" s="5"/>
      <c r="G54" s="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 x14ac:dyDescent="0.2">
      <c r="A55" s="4"/>
      <c r="B55" s="4"/>
      <c r="C55" s="5"/>
      <c r="D55" s="5"/>
      <c r="E55" s="5"/>
      <c r="F55" s="5"/>
      <c r="G55" s="5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x14ac:dyDescent="0.2">
      <c r="A56" s="4"/>
      <c r="B56" s="4"/>
      <c r="C56" s="5"/>
      <c r="D56" s="5"/>
      <c r="E56" s="5"/>
      <c r="F56" s="5"/>
      <c r="G56" s="5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x14ac:dyDescent="0.2">
      <c r="A57" s="4"/>
      <c r="B57" s="4"/>
      <c r="C57" s="5"/>
      <c r="D57" s="5"/>
      <c r="E57" s="5"/>
      <c r="F57" s="5"/>
      <c r="G57" s="5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x14ac:dyDescent="0.2">
      <c r="A58" s="4"/>
      <c r="B58" s="4"/>
      <c r="C58" s="5"/>
      <c r="D58" s="5"/>
      <c r="E58" s="5"/>
      <c r="F58" s="5"/>
      <c r="G58" s="5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x14ac:dyDescent="0.2">
      <c r="A59" s="4"/>
      <c r="B59" s="4"/>
      <c r="C59" s="5"/>
      <c r="D59" s="5"/>
      <c r="E59" s="5"/>
      <c r="F59" s="5"/>
      <c r="G59" s="5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x14ac:dyDescent="0.2">
      <c r="A60" s="4"/>
      <c r="B60" s="4"/>
      <c r="C60" s="5"/>
      <c r="D60" s="5"/>
      <c r="E60" s="5"/>
      <c r="F60" s="5"/>
      <c r="G60" s="5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x14ac:dyDescent="0.2">
      <c r="A61" s="4"/>
      <c r="B61" s="4"/>
      <c r="C61" s="5"/>
      <c r="D61" s="5"/>
      <c r="E61" s="5"/>
      <c r="F61" s="5"/>
      <c r="G61" s="5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</sheetData>
  <mergeCells count="2">
    <mergeCell ref="E20:O20"/>
    <mergeCell ref="P5:R5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4"/>
  <sheetViews>
    <sheetView workbookViewId="0">
      <selection activeCell="A59" sqref="A59"/>
    </sheetView>
  </sheetViews>
  <sheetFormatPr defaultRowHeight="15" x14ac:dyDescent="0.25"/>
  <cols>
    <col min="1" max="8" width="9.140625" style="27"/>
    <col min="9" max="9" width="56.28515625" style="27" customWidth="1"/>
    <col min="10" max="16384" width="9.140625" style="27"/>
  </cols>
  <sheetData>
    <row r="1" spans="1:10" x14ac:dyDescent="0.25">
      <c r="A1" s="27" t="s">
        <v>48</v>
      </c>
      <c r="J1" s="28" t="s">
        <v>56</v>
      </c>
    </row>
    <row r="2" spans="1:10" x14ac:dyDescent="0.25">
      <c r="J2" s="27" t="s">
        <v>57</v>
      </c>
    </row>
    <row r="3" spans="1:10" x14ac:dyDescent="0.25">
      <c r="A3" s="39" t="s">
        <v>54</v>
      </c>
      <c r="J3" s="27" t="s">
        <v>58</v>
      </c>
    </row>
    <row r="4" spans="1:10" x14ac:dyDescent="0.25">
      <c r="A4" s="39" t="s">
        <v>46</v>
      </c>
    </row>
    <row r="5" spans="1:10" x14ac:dyDescent="0.25">
      <c r="A5" s="39" t="s">
        <v>47</v>
      </c>
    </row>
    <row r="6" spans="1:10" x14ac:dyDescent="0.25">
      <c r="A6" s="39" t="s">
        <v>55</v>
      </c>
    </row>
    <row r="8" spans="1:10" x14ac:dyDescent="0.25">
      <c r="A8" s="27" t="s">
        <v>49</v>
      </c>
    </row>
    <row r="9" spans="1:10" ht="15.75" thickBot="1" x14ac:dyDescent="0.3">
      <c r="B9" s="27" t="s">
        <v>51</v>
      </c>
    </row>
    <row r="10" spans="1:10" ht="15.75" thickBot="1" x14ac:dyDescent="0.3">
      <c r="A10" s="27" t="s">
        <v>50</v>
      </c>
      <c r="B10" s="38">
        <v>1.0847709999999999</v>
      </c>
    </row>
    <row r="11" spans="1:10" ht="15.75" thickBot="1" x14ac:dyDescent="0.3">
      <c r="A11" s="27" t="s">
        <v>52</v>
      </c>
      <c r="B11" s="40">
        <v>3.7212000000000002E-2</v>
      </c>
    </row>
    <row r="13" spans="1:10" ht="15.75" thickBot="1" x14ac:dyDescent="0.3"/>
    <row r="14" spans="1:10" ht="15.75" thickBot="1" x14ac:dyDescent="0.3">
      <c r="A14" s="28" t="s">
        <v>53</v>
      </c>
      <c r="B14" s="41">
        <f>+B11/(B11+B10)</f>
        <v>3.3166277920431954E-2</v>
      </c>
    </row>
  </sheetData>
  <pageMargins left="0.7" right="0.7" top="0.75" bottom="0.75" header="0.3" footer="0.3"/>
  <pageSetup paperSize="9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AcroExch.Document.11" shapeId="4097" r:id="rId4">
          <objectPr defaultSize="0" r:id="rId5">
            <anchor moveWithCells="1">
              <from>
                <xdr:col>9</xdr:col>
                <xdr:colOff>9525</xdr:colOff>
                <xdr:row>3</xdr:row>
                <xdr:rowOff>66675</xdr:rowOff>
              </from>
              <to>
                <xdr:col>18</xdr:col>
                <xdr:colOff>352425</xdr:colOff>
                <xdr:row>42</xdr:row>
                <xdr:rowOff>133350</xdr:rowOff>
              </to>
            </anchor>
          </objectPr>
        </oleObject>
      </mc:Choice>
      <mc:Fallback>
        <oleObject progId="AcroExch.Document.11" shapeId="4097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61"/>
  <sheetViews>
    <sheetView zoomScaleNormal="100" workbookViewId="0">
      <selection activeCell="G38" sqref="G38"/>
    </sheetView>
  </sheetViews>
  <sheetFormatPr defaultRowHeight="12" x14ac:dyDescent="0.2"/>
  <cols>
    <col min="1" max="1" width="29.28515625" style="1" customWidth="1"/>
    <col min="2" max="5" width="9.7109375" style="3" customWidth="1"/>
    <col min="6" max="6" width="9.7109375" style="3" hidden="1" customWidth="1"/>
    <col min="7" max="7" width="9.7109375" style="3" customWidth="1"/>
    <col min="8" max="8" width="10.42578125" style="3" customWidth="1"/>
    <col min="9" max="9" width="9.140625" style="1" customWidth="1"/>
    <col min="10" max="11" width="3.28515625" style="1" customWidth="1"/>
    <col min="12" max="15" width="9.140625" style="1"/>
    <col min="16" max="17" width="9.140625" style="1" customWidth="1"/>
    <col min="18" max="16384" width="9.140625" style="1"/>
  </cols>
  <sheetData>
    <row r="1" spans="1:23" ht="15.75" x14ac:dyDescent="0.25">
      <c r="A1" s="22" t="s">
        <v>17</v>
      </c>
      <c r="B1" s="5"/>
      <c r="C1" s="5"/>
      <c r="D1" s="5"/>
      <c r="E1" s="5"/>
      <c r="F1" s="5"/>
      <c r="G1" s="5"/>
      <c r="H1" s="5"/>
      <c r="I1" s="4"/>
      <c r="J1" s="4"/>
      <c r="K1" s="4"/>
      <c r="L1" s="10"/>
      <c r="M1" s="10"/>
      <c r="N1" s="10"/>
      <c r="O1" s="10"/>
      <c r="P1" s="4"/>
      <c r="Q1" s="4"/>
      <c r="R1" s="4"/>
      <c r="S1" s="4"/>
      <c r="T1" s="4"/>
      <c r="U1" s="4"/>
      <c r="V1" s="4"/>
      <c r="W1" s="4"/>
    </row>
    <row r="2" spans="1:23" x14ac:dyDescent="0.2">
      <c r="A2" s="4"/>
      <c r="B2" s="26"/>
      <c r="C2" s="26"/>
      <c r="D2" s="26"/>
      <c r="E2" s="26"/>
      <c r="F2" s="26" t="s">
        <v>1</v>
      </c>
      <c r="G2" s="26"/>
      <c r="H2" s="2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s="3" customFormat="1" ht="48" x14ac:dyDescent="0.2">
      <c r="A3" s="13" t="s">
        <v>31</v>
      </c>
      <c r="B3" s="13" t="s">
        <v>20</v>
      </c>
      <c r="C3" s="13" t="s">
        <v>19</v>
      </c>
      <c r="D3" s="13" t="s">
        <v>21</v>
      </c>
      <c r="E3" s="13" t="s">
        <v>22</v>
      </c>
      <c r="F3" s="13" t="s">
        <v>0</v>
      </c>
      <c r="G3" s="13" t="s">
        <v>23</v>
      </c>
      <c r="H3" s="13" t="s">
        <v>24</v>
      </c>
      <c r="I3" s="13" t="s">
        <v>7</v>
      </c>
      <c r="J3" s="13" t="s">
        <v>3</v>
      </c>
      <c r="K3" s="13" t="s">
        <v>4</v>
      </c>
      <c r="L3" s="13" t="s">
        <v>2</v>
      </c>
      <c r="M3" s="13" t="s">
        <v>5</v>
      </c>
      <c r="N3" s="13" t="s">
        <v>6</v>
      </c>
      <c r="O3" s="24" t="s">
        <v>45</v>
      </c>
      <c r="P3" s="13" t="s">
        <v>18</v>
      </c>
      <c r="Q3" s="13" t="s">
        <v>16</v>
      </c>
      <c r="R3" s="5"/>
      <c r="S3" s="5"/>
      <c r="T3" s="5"/>
      <c r="U3" s="5"/>
      <c r="V3" s="5"/>
      <c r="W3" s="5"/>
    </row>
    <row r="4" spans="1:23" ht="15" x14ac:dyDescent="0.3">
      <c r="A4" s="23" t="s">
        <v>8</v>
      </c>
      <c r="B4" s="6">
        <v>6</v>
      </c>
      <c r="C4" s="6">
        <v>7</v>
      </c>
      <c r="D4" s="6">
        <v>15</v>
      </c>
      <c r="E4" s="6">
        <v>0.03</v>
      </c>
      <c r="F4" s="6">
        <v>0.03</v>
      </c>
      <c r="G4" s="6">
        <v>0.03</v>
      </c>
      <c r="H4" s="6">
        <v>0.3</v>
      </c>
      <c r="I4" s="2">
        <f>+B4*C4*D4</f>
        <v>630</v>
      </c>
      <c r="J4" s="2">
        <v>1</v>
      </c>
      <c r="K4" s="2">
        <f>+B4-2</f>
        <v>4</v>
      </c>
      <c r="L4" s="8">
        <f>+(B4*H4^2)/(4*(E4+(G4+(1-G4-E4)/D4)/C4))</f>
        <v>3.1222466960352429</v>
      </c>
      <c r="M4" s="8">
        <f>_xlfn.F.INV(1-0.05,J4,K4)</f>
        <v>7.7086474221767833</v>
      </c>
      <c r="N4" s="9">
        <f t="array" ref="N4">SUM((((0.5*L4)^(ROW($A$1:$A$102)-1))/FACT(ROW($A$1:$A$102)-1))*EXP(1)^(-L4/2)*_xlfn.BETA.DIST((J4*M4)/(K4+J4*M4),J4/2+ROW($A$1:$A$102)-1,K4/2,TRUE))</f>
        <v>0.72445875900748069</v>
      </c>
      <c r="O4" s="25">
        <f>1-N4</f>
        <v>0.27554124099251931</v>
      </c>
      <c r="P4" s="16">
        <v>0.2</v>
      </c>
      <c r="Q4" s="19">
        <f>+I4+(I4*P4)</f>
        <v>756</v>
      </c>
      <c r="R4" s="4"/>
      <c r="S4" s="4"/>
      <c r="T4" s="4"/>
      <c r="U4" s="4"/>
      <c r="V4" s="4"/>
      <c r="W4" s="4"/>
    </row>
    <row r="5" spans="1:23" ht="15" x14ac:dyDescent="0.3">
      <c r="A5" s="23" t="s">
        <v>9</v>
      </c>
      <c r="B5" s="6">
        <v>8</v>
      </c>
      <c r="C5" s="6">
        <v>8</v>
      </c>
      <c r="D5" s="6">
        <v>18</v>
      </c>
      <c r="E5" s="6">
        <v>0.03</v>
      </c>
      <c r="F5" s="6">
        <v>0.03</v>
      </c>
      <c r="G5" s="6">
        <v>0.03</v>
      </c>
      <c r="H5" s="6">
        <v>0.3</v>
      </c>
      <c r="I5" s="2">
        <f>+B5*C5*D5</f>
        <v>1152</v>
      </c>
      <c r="J5" s="2">
        <v>1</v>
      </c>
      <c r="K5" s="2">
        <f>+B5-2</f>
        <v>6</v>
      </c>
      <c r="L5" s="8">
        <f>+(B5*H5^2)/(4*(E5+(G5+(1-G5-E5)/D5)/C5))</f>
        <v>4.4689655172413794</v>
      </c>
      <c r="M5" s="8">
        <f>_xlfn.F.INV(1-0.05,J5,K5)</f>
        <v>5.9873776072736975</v>
      </c>
      <c r="N5" s="9">
        <f t="array" ref="N5">SUM((((0.5*L5)^(ROW($A$1:$A$102)-1))/FACT(ROW($A$1:$A$102)-1))*EXP(1)^(-L5/2)*_xlfn.BETA.DIST((J5*M5)/(K5+J5*M5),J5/2+ROW($A$1:$A$102)-1,K5/2,TRUE))</f>
        <v>0.57237589825732837</v>
      </c>
      <c r="O5" s="25">
        <f>1-N5</f>
        <v>0.42762410174267163</v>
      </c>
      <c r="P5" s="16">
        <v>0.2</v>
      </c>
      <c r="Q5" s="19">
        <f>+I5+(I5*P5)</f>
        <v>1382.4</v>
      </c>
      <c r="R5" s="4"/>
      <c r="S5" s="4"/>
      <c r="T5" s="4"/>
      <c r="U5" s="4"/>
      <c r="V5" s="4"/>
      <c r="W5" s="4"/>
    </row>
    <row r="6" spans="1:23" ht="15" x14ac:dyDescent="0.3">
      <c r="A6" s="23" t="s">
        <v>10</v>
      </c>
      <c r="B6" s="6">
        <v>10</v>
      </c>
      <c r="C6" s="6">
        <v>10</v>
      </c>
      <c r="D6" s="6">
        <v>20</v>
      </c>
      <c r="E6" s="6">
        <v>0.03</v>
      </c>
      <c r="F6" s="6">
        <v>0.03</v>
      </c>
      <c r="G6" s="6">
        <v>0.03</v>
      </c>
      <c r="H6" s="6">
        <v>0.3</v>
      </c>
      <c r="I6" s="2">
        <f>+B6*C6*D6</f>
        <v>2000</v>
      </c>
      <c r="J6" s="2">
        <v>1</v>
      </c>
      <c r="K6" s="2">
        <f>+B6-2</f>
        <v>8</v>
      </c>
      <c r="L6" s="8">
        <f>+(B6*H6^2)/(4*(E6+(G6+(1-G6-E6)/D6)/C6))</f>
        <v>5.9681697612732094</v>
      </c>
      <c r="M6" s="8">
        <f>_xlfn.F.INV(1-0.05,J6,K6)</f>
        <v>5.3176550715787139</v>
      </c>
      <c r="N6" s="9">
        <f t="array" ref="N6">SUM((((0.5*L6)^(ROW($A$1:$A$102)-1))/FACT(ROW($A$1:$A$102)-1))*EXP(1)^(-L6/2)*_xlfn.BETA.DIST((J6*M6)/(K6+J6*M6),J6/2+ROW($A$1:$A$102)-1,K6/2,TRUE))</f>
        <v>0.4262247898338507</v>
      </c>
      <c r="O6" s="25">
        <f>1-N6</f>
        <v>0.5737752101661493</v>
      </c>
      <c r="P6" s="16">
        <v>0.2</v>
      </c>
      <c r="Q6" s="19">
        <f>+I6+(I6*P6)</f>
        <v>2400</v>
      </c>
      <c r="R6" s="4"/>
      <c r="S6" s="4"/>
      <c r="T6" s="4"/>
      <c r="U6" s="4"/>
      <c r="V6" s="4"/>
      <c r="W6" s="4"/>
    </row>
    <row r="7" spans="1:23" ht="15" x14ac:dyDescent="0.3">
      <c r="A7" s="4"/>
      <c r="B7" s="5"/>
      <c r="C7" s="5"/>
      <c r="D7" s="5"/>
      <c r="E7" s="5"/>
      <c r="F7" s="5"/>
      <c r="G7" s="5"/>
      <c r="H7" s="5"/>
      <c r="I7" s="4"/>
      <c r="J7" s="4"/>
      <c r="K7" s="4"/>
      <c r="L7" s="10"/>
      <c r="M7" s="10"/>
      <c r="N7" s="11"/>
      <c r="O7" s="14"/>
      <c r="P7" s="17"/>
      <c r="Q7" s="20"/>
      <c r="R7" s="4"/>
      <c r="S7" s="4"/>
      <c r="T7" s="4"/>
      <c r="U7" s="4"/>
      <c r="V7" s="4"/>
      <c r="W7" s="4"/>
    </row>
    <row r="8" spans="1:23" ht="15" x14ac:dyDescent="0.3">
      <c r="A8" s="23" t="s">
        <v>9</v>
      </c>
      <c r="B8" s="6">
        <v>8</v>
      </c>
      <c r="C8" s="6">
        <v>8</v>
      </c>
      <c r="D8" s="6">
        <v>18</v>
      </c>
      <c r="E8" s="6">
        <v>0.03</v>
      </c>
      <c r="F8" s="6">
        <v>0.03</v>
      </c>
      <c r="G8" s="6">
        <v>0.03</v>
      </c>
      <c r="H8" s="6">
        <v>0.3</v>
      </c>
      <c r="I8" s="2">
        <f>+B8*C8*D8</f>
        <v>1152</v>
      </c>
      <c r="J8" s="2">
        <v>1</v>
      </c>
      <c r="K8" s="2">
        <f>+B8-2</f>
        <v>6</v>
      </c>
      <c r="L8" s="8">
        <f>+(B8*H8^2)/(4*(E8+(G8+(1-G8-E8)/D8)/C8))</f>
        <v>4.4689655172413794</v>
      </c>
      <c r="M8" s="8">
        <f>_xlfn.F.INV(1-0.05,J8,K8)</f>
        <v>5.9873776072736975</v>
      </c>
      <c r="N8" s="9">
        <f t="array" ref="N8">SUM((((0.5*L8)^(ROW($A$1:$A$102)-1))/FACT(ROW($A$1:$A$102)-1))*EXP(1)^(-L8/2)*_xlfn.BETA.DIST((J8*M8)/(K8+J8*M8),J8/2+ROW($A$1:$A$102)-1,K8/2,TRUE))</f>
        <v>0.57237589825732837</v>
      </c>
      <c r="O8" s="25">
        <f>1-N8</f>
        <v>0.42762410174267163</v>
      </c>
      <c r="P8" s="16">
        <v>0.2</v>
      </c>
      <c r="Q8" s="19">
        <f>+I8+(I8*P8)</f>
        <v>1382.4</v>
      </c>
      <c r="R8" s="4"/>
      <c r="S8" s="4"/>
      <c r="T8" s="4"/>
      <c r="U8" s="4"/>
      <c r="V8" s="4"/>
      <c r="W8" s="4"/>
    </row>
    <row r="9" spans="1:23" ht="15" x14ac:dyDescent="0.3">
      <c r="A9" s="23" t="s">
        <v>12</v>
      </c>
      <c r="B9" s="6">
        <v>8</v>
      </c>
      <c r="C9" s="6">
        <v>8</v>
      </c>
      <c r="D9" s="6">
        <v>18</v>
      </c>
      <c r="E9" s="6">
        <v>0.03</v>
      </c>
      <c r="F9" s="6">
        <v>0.03</v>
      </c>
      <c r="G9" s="6">
        <v>0.03</v>
      </c>
      <c r="H9" s="6">
        <v>0.5</v>
      </c>
      <c r="I9" s="2">
        <f>+B9*C9*D9</f>
        <v>1152</v>
      </c>
      <c r="J9" s="2">
        <v>1</v>
      </c>
      <c r="K9" s="2">
        <f>+B9-2</f>
        <v>6</v>
      </c>
      <c r="L9" s="8">
        <f>+(B9*H9^2)/(4*(E9+(G9+(1-G9-E9)/D9)/C9))</f>
        <v>12.413793103448278</v>
      </c>
      <c r="M9" s="8">
        <f>_xlfn.F.INV(1-0.05,J9,K9)</f>
        <v>5.9873776072736975</v>
      </c>
      <c r="N9" s="9">
        <f t="array" ref="N9">SUM((((0.5*L9)^(ROW($A$1:$A$102)-1))/FACT(ROW($A$1:$A$102)-1))*EXP(1)^(-L9/2)*_xlfn.BETA.DIST((J9*M9)/(K9+J9*M9),J9/2+ROW($A$1:$A$102)-1,K9/2,TRUE))</f>
        <v>0.16650004388037531</v>
      </c>
      <c r="O9" s="25">
        <f>1-N9</f>
        <v>0.83349995611962469</v>
      </c>
      <c r="P9" s="16">
        <v>0.2</v>
      </c>
      <c r="Q9" s="19">
        <f>+I9+(I9*P9)</f>
        <v>1382.4</v>
      </c>
      <c r="R9" s="4"/>
      <c r="S9" s="4"/>
      <c r="T9" s="4"/>
      <c r="U9" s="4"/>
      <c r="V9" s="4"/>
      <c r="W9" s="4"/>
    </row>
    <row r="10" spans="1:23" ht="15" x14ac:dyDescent="0.3">
      <c r="A10" s="23" t="s">
        <v>11</v>
      </c>
      <c r="B10" s="6">
        <v>8</v>
      </c>
      <c r="C10" s="6">
        <v>8</v>
      </c>
      <c r="D10" s="6">
        <v>18</v>
      </c>
      <c r="E10" s="6">
        <v>0.03</v>
      </c>
      <c r="F10" s="6">
        <v>0.03</v>
      </c>
      <c r="G10" s="6">
        <v>0.03</v>
      </c>
      <c r="H10" s="6">
        <v>0.7</v>
      </c>
      <c r="I10" s="2">
        <f>+B10*C10*D10</f>
        <v>1152</v>
      </c>
      <c r="J10" s="2">
        <v>1</v>
      </c>
      <c r="K10" s="2">
        <f>+B10-2</f>
        <v>6</v>
      </c>
      <c r="L10" s="8">
        <f>+(B10*H10^2)/(4*(E10+(G10+(1-G10-E10)/D10)/C10))</f>
        <v>24.331034482758621</v>
      </c>
      <c r="M10" s="8">
        <f>_xlfn.F.INV(1-0.05,J10,K10)</f>
        <v>5.9873776072736975</v>
      </c>
      <c r="N10" s="9">
        <f t="array" ref="N10">SUM((((0.5*L10)^(ROW($A$1:$A$102)-1))/FACT(ROW($A$1:$A$102)-1))*EXP(1)^(-L10/2)*_xlfn.BETA.DIST((J10*M10)/(K10+J10*M10),J10/2+ROW($A$1:$A$102)-1,K10/2,TRUE))</f>
        <v>1.8097310110297714E-2</v>
      </c>
      <c r="O10" s="25">
        <f>1-N10</f>
        <v>0.98190268988970231</v>
      </c>
      <c r="P10" s="16">
        <v>0.2</v>
      </c>
      <c r="Q10" s="19">
        <f>+I10+(I10*P10)</f>
        <v>1382.4</v>
      </c>
      <c r="R10" s="4"/>
      <c r="S10" s="4"/>
      <c r="T10" s="4"/>
      <c r="U10" s="4"/>
      <c r="V10" s="4"/>
      <c r="W10" s="4"/>
    </row>
    <row r="11" spans="1:23" x14ac:dyDescent="0.2">
      <c r="A11" s="7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5"/>
      <c r="P11" s="18"/>
      <c r="Q11" s="21"/>
      <c r="R11" s="4"/>
      <c r="S11" s="4"/>
      <c r="T11" s="4"/>
      <c r="U11" s="4"/>
      <c r="V11" s="4"/>
      <c r="W11" s="4"/>
    </row>
    <row r="12" spans="1:23" ht="15" x14ac:dyDescent="0.3">
      <c r="A12" s="23" t="s">
        <v>13</v>
      </c>
      <c r="B12" s="6">
        <v>8</v>
      </c>
      <c r="C12" s="6">
        <v>8</v>
      </c>
      <c r="D12" s="6">
        <v>18</v>
      </c>
      <c r="E12" s="6">
        <v>7.0000000000000007E-2</v>
      </c>
      <c r="F12" s="6">
        <v>0.03</v>
      </c>
      <c r="G12" s="6">
        <v>7.0000000000000007E-2</v>
      </c>
      <c r="H12" s="6">
        <v>0.3</v>
      </c>
      <c r="I12" s="2">
        <f>+B12*C12*D12</f>
        <v>1152</v>
      </c>
      <c r="J12" s="2">
        <v>1</v>
      </c>
      <c r="K12" s="2">
        <f>+B12-2</f>
        <v>6</v>
      </c>
      <c r="L12" s="8">
        <f>+(B12*H12^2)/(4*(E12+(G12+(1-G12-E12)/D12)/C12))</f>
        <v>2.124590163934426</v>
      </c>
      <c r="M12" s="8">
        <f>_xlfn.F.INV(1-0.05,J12,K12)</f>
        <v>5.9873776072736975</v>
      </c>
      <c r="N12" s="9">
        <f t="array" ref="N12">SUM((((0.5*L12)^(ROW($A$1:$A$102)-1))/FACT(ROW($A$1:$A$102)-1))*EXP(1)^(-L12/2)*_xlfn.BETA.DIST((J12*M12)/(K12+J12*M12),J12/2+ROW($A$1:$A$102)-1,K12/2,TRUE))</f>
        <v>0.76595476843786436</v>
      </c>
      <c r="O12" s="25">
        <f>1-N12</f>
        <v>0.23404523156213564</v>
      </c>
      <c r="P12" s="16">
        <v>0.2</v>
      </c>
      <c r="Q12" s="19">
        <f>+I12+(I12*P12)</f>
        <v>1382.4</v>
      </c>
      <c r="R12" s="4"/>
      <c r="S12" s="4"/>
      <c r="T12" s="4"/>
      <c r="U12" s="4"/>
      <c r="V12" s="4"/>
      <c r="W12" s="4"/>
    </row>
    <row r="13" spans="1:23" ht="15" x14ac:dyDescent="0.3">
      <c r="A13" s="23" t="s">
        <v>14</v>
      </c>
      <c r="B13" s="6">
        <v>8</v>
      </c>
      <c r="C13" s="6">
        <v>8</v>
      </c>
      <c r="D13" s="6">
        <v>18</v>
      </c>
      <c r="E13" s="6">
        <v>0.03</v>
      </c>
      <c r="F13" s="6">
        <v>0.03</v>
      </c>
      <c r="G13" s="6">
        <v>0.03</v>
      </c>
      <c r="H13" s="6">
        <v>0.3</v>
      </c>
      <c r="I13" s="2">
        <f>+B13*C13*D13</f>
        <v>1152</v>
      </c>
      <c r="J13" s="2">
        <v>1</v>
      </c>
      <c r="K13" s="2">
        <f>+B13-2</f>
        <v>6</v>
      </c>
      <c r="L13" s="8">
        <f>+(B13*H13^2)/(4*(E13+(G13+(1-G13-E13)/D13)/C13))</f>
        <v>4.4689655172413794</v>
      </c>
      <c r="M13" s="8">
        <f>_xlfn.F.INV(1-0.05,J13,K13)</f>
        <v>5.9873776072736975</v>
      </c>
      <c r="N13" s="9">
        <f t="array" ref="N13">SUM((((0.5*L13)^(ROW($A$1:$A$102)-1))/FACT(ROW($A$1:$A$102)-1))*EXP(1)^(-L13/2)*_xlfn.BETA.DIST((J13*M13)/(K13+J13*M13),J13/2+ROW($A$1:$A$102)-1,K13/2,TRUE))</f>
        <v>0.57237589825732837</v>
      </c>
      <c r="O13" s="25">
        <f>1-N13</f>
        <v>0.42762410174267163</v>
      </c>
      <c r="P13" s="16">
        <v>0.2</v>
      </c>
      <c r="Q13" s="19">
        <f>+I13+(I13*P13)</f>
        <v>1382.4</v>
      </c>
      <c r="R13" s="4"/>
      <c r="S13" s="4"/>
      <c r="T13" s="4"/>
      <c r="U13" s="4"/>
      <c r="V13" s="4"/>
      <c r="W13" s="4"/>
    </row>
    <row r="14" spans="1:23" ht="15" x14ac:dyDescent="0.3">
      <c r="A14" s="23" t="s">
        <v>15</v>
      </c>
      <c r="B14" s="6">
        <v>8</v>
      </c>
      <c r="C14" s="6">
        <v>8</v>
      </c>
      <c r="D14" s="6">
        <v>18</v>
      </c>
      <c r="E14" s="6">
        <v>0.01</v>
      </c>
      <c r="F14" s="6">
        <v>0.03</v>
      </c>
      <c r="G14" s="6">
        <v>0.01</v>
      </c>
      <c r="H14" s="6">
        <v>0.3</v>
      </c>
      <c r="I14" s="2">
        <f>+B14*C14*D14</f>
        <v>1152</v>
      </c>
      <c r="J14" s="2">
        <v>1</v>
      </c>
      <c r="K14" s="2">
        <f>+B14-2</f>
        <v>6</v>
      </c>
      <c r="L14" s="8">
        <f>+(B14*H14^2)/(4*(E14+(G14+(1-G14-E14)/D14)/C14))</f>
        <v>9.9692307692307693</v>
      </c>
      <c r="M14" s="8">
        <f>_xlfn.F.INV(1-0.05,J14,K14)</f>
        <v>5.9873776072736975</v>
      </c>
      <c r="N14" s="9">
        <f t="array" ref="N14">SUM((((0.5*L14)^(ROW($A$1:$A$102)-1))/FACT(ROW($A$1:$A$102)-1))*EXP(1)^(-L14/2)*_xlfn.BETA.DIST((J14*M14)/(K14+J14*M14),J14/2+ROW($A$1:$A$102)-1,K14/2,TRUE))</f>
        <v>0.25086078875841361</v>
      </c>
      <c r="O14" s="25">
        <f>1-N14</f>
        <v>0.74913921124158644</v>
      </c>
      <c r="P14" s="16">
        <v>0.2</v>
      </c>
      <c r="Q14" s="19">
        <f>+I14+(I14*P14)</f>
        <v>1382.4</v>
      </c>
      <c r="R14" s="4"/>
      <c r="S14" s="4"/>
      <c r="T14" s="4"/>
      <c r="U14" s="4"/>
      <c r="V14" s="4"/>
      <c r="W14" s="4"/>
    </row>
    <row r="15" spans="1:23" x14ac:dyDescent="0.2">
      <c r="A15" s="4"/>
      <c r="B15" s="5"/>
      <c r="C15" s="5"/>
      <c r="D15" s="5"/>
      <c r="E15" s="5"/>
      <c r="F15" s="5"/>
      <c r="G15" s="5"/>
      <c r="H15" s="5"/>
      <c r="I15" s="4"/>
      <c r="J15" s="4"/>
      <c r="K15" s="4"/>
      <c r="L15" s="10"/>
      <c r="M15" s="10"/>
      <c r="N15" s="10"/>
      <c r="O15" s="14"/>
      <c r="P15" s="17"/>
      <c r="Q15" s="20"/>
      <c r="R15" s="4"/>
      <c r="S15" s="4"/>
      <c r="T15" s="4"/>
      <c r="U15" s="4"/>
      <c r="V15" s="4"/>
      <c r="W15" s="4"/>
    </row>
    <row r="16" spans="1:23" ht="15" x14ac:dyDescent="0.3">
      <c r="A16" s="23" t="s">
        <v>25</v>
      </c>
      <c r="B16" s="6">
        <v>6</v>
      </c>
      <c r="C16" s="6">
        <v>8</v>
      </c>
      <c r="D16" s="6">
        <v>5</v>
      </c>
      <c r="E16" s="6">
        <v>1E-3</v>
      </c>
      <c r="F16" s="6">
        <v>0.03</v>
      </c>
      <c r="G16" s="6">
        <v>0.02</v>
      </c>
      <c r="H16" s="6">
        <v>0.5</v>
      </c>
      <c r="I16" s="2">
        <f>+B16*C16*D16</f>
        <v>240</v>
      </c>
      <c r="J16" s="2">
        <v>1</v>
      </c>
      <c r="K16" s="2">
        <f>+B16-2</f>
        <v>4</v>
      </c>
      <c r="L16" s="8">
        <f>+(B16*H16^2)/(4*(E16+(G16+(1-G16-E16)/D16)/C16))</f>
        <v>13.404825737265416</v>
      </c>
      <c r="M16" s="8">
        <f>_xlfn.F.INV(1-0.05,J16,K16)</f>
        <v>7.7086474221767833</v>
      </c>
      <c r="N16" s="9">
        <f t="array" ref="N16">SUM((((0.5*L16)^(ROW($A$1:$A$102)-1))/FACT(ROW($A$1:$A$102)-1))*EXP(1)^(-L16/2)*_xlfn.BETA.DIST((J16*M16)/(K16+J16*M16),J16/2+ROW($A$1:$A$102)-1,K16/2,TRUE))</f>
        <v>0.22012984095101418</v>
      </c>
      <c r="O16" s="25">
        <f>1-N16</f>
        <v>0.77987015904898582</v>
      </c>
      <c r="P16" s="16">
        <v>0.4</v>
      </c>
      <c r="Q16" s="19">
        <f>+I16+(I16*P16)</f>
        <v>336</v>
      </c>
      <c r="R16" s="4"/>
      <c r="S16" s="4"/>
      <c r="T16" s="4"/>
      <c r="U16" s="4"/>
      <c r="V16" s="4"/>
      <c r="W16" s="4"/>
    </row>
    <row r="17" spans="1:23" x14ac:dyDescent="0.2">
      <c r="A17" s="4"/>
      <c r="B17" s="5"/>
      <c r="C17" s="5"/>
      <c r="D17" s="5"/>
      <c r="E17" s="5"/>
      <c r="F17" s="5"/>
      <c r="G17" s="5"/>
      <c r="H17" s="5"/>
      <c r="I17" s="4"/>
      <c r="J17" s="4"/>
      <c r="K17" s="4"/>
      <c r="L17" s="10"/>
      <c r="M17" s="10"/>
      <c r="N17" s="10"/>
      <c r="O17" s="10"/>
      <c r="P17" s="4"/>
      <c r="Q17" s="4"/>
      <c r="R17" s="4"/>
      <c r="S17" s="4"/>
      <c r="T17" s="4"/>
      <c r="U17" s="4"/>
      <c r="V17" s="4"/>
      <c r="W17" s="4"/>
    </row>
    <row r="18" spans="1:23" x14ac:dyDescent="0.2">
      <c r="A18" s="4"/>
      <c r="B18" s="5"/>
      <c r="C18" s="5"/>
      <c r="D18" s="5"/>
      <c r="E18" s="5"/>
      <c r="F18" s="5"/>
      <c r="G18" s="5"/>
      <c r="H18" s="5"/>
      <c r="I18" s="4"/>
      <c r="J18" s="4"/>
      <c r="K18" s="4"/>
      <c r="L18" s="10"/>
      <c r="M18" s="10"/>
      <c r="N18" s="10"/>
      <c r="O18" s="10"/>
      <c r="P18" s="4"/>
      <c r="Q18" s="4"/>
      <c r="R18" s="4"/>
      <c r="S18" s="4"/>
      <c r="T18" s="4"/>
      <c r="U18" s="4"/>
      <c r="V18" s="4"/>
      <c r="W18" s="4"/>
    </row>
    <row r="19" spans="1:23" x14ac:dyDescent="0.2">
      <c r="A19" s="4"/>
      <c r="B19" s="5"/>
      <c r="C19" s="5"/>
      <c r="D19" s="5"/>
      <c r="E19" s="5"/>
      <c r="F19" s="5"/>
      <c r="G19" s="5"/>
      <c r="H19" s="5"/>
      <c r="I19" s="4"/>
      <c r="J19" s="4"/>
      <c r="K19" s="4"/>
      <c r="L19" s="10"/>
      <c r="M19" s="10"/>
      <c r="N19" s="10"/>
      <c r="O19" s="10"/>
      <c r="P19" s="4"/>
      <c r="Q19" s="4"/>
      <c r="R19" s="4"/>
      <c r="S19" s="4"/>
      <c r="T19" s="4"/>
      <c r="U19" s="4"/>
      <c r="V19" s="4"/>
      <c r="W19" s="4"/>
    </row>
    <row r="20" spans="1:23" ht="15" x14ac:dyDescent="0.3">
      <c r="A20" s="6" t="s">
        <v>30</v>
      </c>
      <c r="B20" s="6">
        <v>40</v>
      </c>
      <c r="C20" s="6">
        <v>10</v>
      </c>
      <c r="D20" s="6">
        <v>19</v>
      </c>
      <c r="E20" s="6">
        <v>0.05</v>
      </c>
      <c r="F20" s="6">
        <v>0.03</v>
      </c>
      <c r="G20" s="6">
        <v>0.03</v>
      </c>
      <c r="H20" s="6">
        <v>0.2</v>
      </c>
      <c r="I20" s="2">
        <f>+B20*C20*D20</f>
        <v>7600</v>
      </c>
      <c r="J20" s="2">
        <v>1</v>
      </c>
      <c r="K20" s="2">
        <f>+B20-2</f>
        <v>38</v>
      </c>
      <c r="L20" s="8">
        <f>+(B20*H20^2)/(4*(E20+(G20+(1-G20-E20)/D20)/C20))</f>
        <v>6.9153776160145597</v>
      </c>
      <c r="M20" s="8">
        <f>_xlfn.F.INV(1-0.05,J20,K20)</f>
        <v>4.098171730880841</v>
      </c>
      <c r="N20" s="9">
        <f t="array" ref="N20">SUM((((0.5*L20)^(ROW($A$1:$A$102)-1))/FACT(ROW($A$1:$A$102)-1))*EXP(1)^(-L20/2)*_xlfn.BETA.DIST((J20*M20)/(K20+J20*M20),J20/2+ROW($A$1:$A$102)-1,K20/2,TRUE))</f>
        <v>0.27331738011528162</v>
      </c>
      <c r="O20" s="25">
        <f>1-N20</f>
        <v>0.72668261988471838</v>
      </c>
      <c r="P20" s="16"/>
      <c r="Q20" s="19"/>
      <c r="R20" s="4"/>
      <c r="S20" s="4"/>
      <c r="T20" s="4"/>
      <c r="U20" s="4"/>
      <c r="V20" s="4"/>
      <c r="W20" s="4"/>
    </row>
    <row r="21" spans="1:23" x14ac:dyDescent="0.2">
      <c r="A21" s="4"/>
      <c r="B21" s="5"/>
      <c r="C21" s="5"/>
      <c r="D21" s="5"/>
      <c r="E21" s="5"/>
      <c r="F21" s="5"/>
      <c r="G21" s="5"/>
      <c r="H21" s="5"/>
      <c r="I21" s="4"/>
      <c r="J21" s="4"/>
      <c r="K21" s="4"/>
      <c r="L21" s="10"/>
      <c r="M21" s="10"/>
      <c r="N21" s="10"/>
      <c r="O21" s="10"/>
      <c r="P21" s="4"/>
      <c r="Q21" s="4"/>
      <c r="R21" s="4"/>
      <c r="S21" s="4"/>
      <c r="T21" s="4"/>
      <c r="U21" s="4"/>
      <c r="V21" s="4"/>
      <c r="W21" s="4"/>
    </row>
    <row r="22" spans="1:23" x14ac:dyDescent="0.2">
      <c r="A22" s="4"/>
      <c r="B22" s="5"/>
      <c r="C22" s="5"/>
      <c r="D22" s="5"/>
      <c r="E22" s="5"/>
      <c r="F22" s="5"/>
      <c r="G22" s="5"/>
      <c r="H22" s="5"/>
      <c r="I22" s="4"/>
      <c r="J22" s="4"/>
      <c r="K22" s="4"/>
      <c r="L22" s="10"/>
      <c r="M22" s="10"/>
      <c r="N22" s="10"/>
      <c r="O22" s="10"/>
      <c r="P22" s="4"/>
      <c r="Q22" s="4"/>
      <c r="R22" s="4"/>
      <c r="S22" s="4"/>
      <c r="T22" s="4"/>
      <c r="U22" s="4"/>
      <c r="V22" s="4"/>
      <c r="W22" s="4"/>
    </row>
    <row r="23" spans="1:23" x14ac:dyDescent="0.2">
      <c r="A23" s="4"/>
      <c r="B23" s="5"/>
      <c r="C23" s="5"/>
      <c r="D23" s="5"/>
      <c r="E23" s="5"/>
      <c r="F23" s="5"/>
      <c r="G23" s="5"/>
      <c r="H23" s="5"/>
      <c r="I23" s="4"/>
      <c r="J23" s="4"/>
      <c r="K23" s="4"/>
      <c r="L23" s="10"/>
      <c r="M23" s="10"/>
      <c r="N23" s="10"/>
      <c r="O23" s="10"/>
      <c r="P23" s="4"/>
      <c r="Q23" s="4"/>
      <c r="R23" s="4"/>
      <c r="S23" s="4"/>
      <c r="T23" s="4"/>
      <c r="U23" s="4"/>
      <c r="V23" s="4"/>
      <c r="W23" s="4"/>
    </row>
    <row r="24" spans="1:23" x14ac:dyDescent="0.2">
      <c r="A24" s="4"/>
      <c r="B24" s="5"/>
      <c r="C24" s="5"/>
      <c r="D24" s="5"/>
      <c r="E24" s="5"/>
      <c r="F24" s="5"/>
      <c r="G24" s="5"/>
      <c r="H24" s="5"/>
      <c r="I24" s="4"/>
      <c r="J24" s="4"/>
      <c r="K24" s="4"/>
      <c r="L24" s="10"/>
      <c r="M24" s="10"/>
      <c r="N24" s="10"/>
      <c r="O24" s="10"/>
      <c r="P24" s="4"/>
      <c r="Q24" s="4"/>
      <c r="R24" s="4"/>
      <c r="S24" s="4"/>
      <c r="T24" s="4"/>
      <c r="U24" s="4"/>
      <c r="V24" s="4"/>
      <c r="W24" s="4"/>
    </row>
    <row r="25" spans="1:23" x14ac:dyDescent="0.2">
      <c r="A25" s="4"/>
      <c r="B25" s="5"/>
      <c r="C25" s="5"/>
      <c r="D25" s="5"/>
      <c r="E25" s="5"/>
      <c r="F25" s="5"/>
      <c r="G25" s="5"/>
      <c r="H25" s="5"/>
      <c r="I25" s="4"/>
      <c r="J25" s="4"/>
      <c r="K25" s="4"/>
      <c r="L25" s="10"/>
      <c r="M25" s="10"/>
      <c r="N25" s="10"/>
      <c r="O25" s="10"/>
      <c r="P25" s="4"/>
      <c r="Q25" s="4"/>
      <c r="R25" s="4"/>
      <c r="S25" s="4"/>
      <c r="T25" s="4"/>
      <c r="U25" s="4"/>
      <c r="V25" s="4"/>
      <c r="W25" s="4"/>
    </row>
    <row r="26" spans="1:23" x14ac:dyDescent="0.2">
      <c r="A26" s="4"/>
      <c r="B26" s="5"/>
      <c r="C26" s="5"/>
      <c r="D26" s="5"/>
      <c r="E26" s="5"/>
      <c r="F26" s="5"/>
      <c r="G26" s="5"/>
      <c r="H26" s="5"/>
      <c r="I26" s="4"/>
      <c r="J26" s="4"/>
      <c r="K26" s="4"/>
      <c r="L26" s="10"/>
      <c r="M26" s="10"/>
      <c r="N26" s="10"/>
      <c r="O26" s="10"/>
      <c r="P26" s="4"/>
      <c r="Q26" s="4"/>
      <c r="R26" s="4"/>
      <c r="S26" s="4"/>
      <c r="T26" s="4"/>
      <c r="U26" s="4"/>
      <c r="V26" s="4"/>
      <c r="W26" s="4"/>
    </row>
    <row r="27" spans="1:23" x14ac:dyDescent="0.2">
      <c r="A27" s="4"/>
      <c r="B27" s="5"/>
      <c r="C27" s="5"/>
      <c r="D27" s="5"/>
      <c r="E27" s="5"/>
      <c r="F27" s="5"/>
      <c r="G27" s="5"/>
      <c r="H27" s="5"/>
      <c r="I27" s="4"/>
      <c r="J27" s="4"/>
      <c r="K27" s="4"/>
      <c r="L27" s="10"/>
      <c r="M27" s="10"/>
      <c r="N27" s="10"/>
      <c r="O27" s="10"/>
      <c r="P27" s="4"/>
      <c r="Q27" s="4"/>
      <c r="R27" s="4"/>
      <c r="S27" s="4"/>
      <c r="T27" s="4"/>
      <c r="U27" s="4"/>
      <c r="V27" s="4"/>
      <c r="W27" s="4"/>
    </row>
    <row r="28" spans="1:23" x14ac:dyDescent="0.2">
      <c r="A28" s="4"/>
      <c r="B28" s="5"/>
      <c r="C28" s="5"/>
      <c r="D28" s="5"/>
      <c r="E28" s="5"/>
      <c r="F28" s="5"/>
      <c r="G28" s="5"/>
      <c r="H28" s="5"/>
      <c r="I28" s="4"/>
      <c r="J28" s="4"/>
      <c r="K28" s="4"/>
      <c r="L28" s="10"/>
      <c r="M28" s="10"/>
      <c r="N28" s="10"/>
      <c r="O28" s="10"/>
      <c r="P28" s="4"/>
      <c r="Q28" s="4"/>
      <c r="R28" s="4"/>
      <c r="S28" s="4"/>
      <c r="T28" s="4"/>
      <c r="U28" s="4"/>
      <c r="V28" s="4"/>
      <c r="W28" s="4"/>
    </row>
    <row r="29" spans="1:23" x14ac:dyDescent="0.2">
      <c r="A29" s="4"/>
      <c r="B29" s="5"/>
      <c r="C29" s="5"/>
      <c r="D29" s="5"/>
      <c r="E29" s="5"/>
      <c r="F29" s="5"/>
      <c r="G29" s="5"/>
      <c r="H29" s="5"/>
      <c r="I29" s="4"/>
      <c r="J29" s="4"/>
      <c r="K29" s="4"/>
      <c r="L29" s="10"/>
      <c r="M29" s="10"/>
      <c r="N29" s="10"/>
      <c r="O29" s="10"/>
      <c r="P29" s="4"/>
      <c r="Q29" s="4"/>
      <c r="R29" s="4"/>
      <c r="S29" s="4"/>
      <c r="T29" s="4"/>
      <c r="U29" s="4"/>
      <c r="V29" s="4"/>
      <c r="W29" s="4"/>
    </row>
    <row r="30" spans="1:23" x14ac:dyDescent="0.2">
      <c r="A30" s="4"/>
      <c r="B30" s="5"/>
      <c r="C30" s="5"/>
      <c r="D30" s="5"/>
      <c r="E30" s="5"/>
      <c r="F30" s="5"/>
      <c r="G30" s="5"/>
      <c r="H30" s="5"/>
      <c r="I30" s="4"/>
      <c r="J30" s="4"/>
      <c r="K30" s="4"/>
      <c r="L30" s="10"/>
      <c r="M30" s="10"/>
      <c r="N30" s="10"/>
      <c r="O30" s="10"/>
      <c r="P30" s="4"/>
      <c r="Q30" s="4"/>
      <c r="R30" s="4"/>
      <c r="S30" s="4"/>
      <c r="T30" s="4"/>
      <c r="U30" s="4"/>
      <c r="V30" s="4"/>
      <c r="W30" s="4"/>
    </row>
    <row r="31" spans="1:23" x14ac:dyDescent="0.2">
      <c r="A31" s="4"/>
      <c r="B31" s="5"/>
      <c r="C31" s="5"/>
      <c r="D31" s="5"/>
      <c r="E31" s="5"/>
      <c r="F31" s="5"/>
      <c r="G31" s="5"/>
      <c r="H31" s="5"/>
      <c r="I31" s="4"/>
      <c r="J31" s="4"/>
      <c r="K31" s="4"/>
      <c r="L31" s="10"/>
      <c r="M31" s="10"/>
      <c r="N31" s="10"/>
      <c r="O31" s="10"/>
      <c r="P31" s="4"/>
      <c r="Q31" s="4"/>
      <c r="R31" s="4"/>
      <c r="S31" s="4"/>
      <c r="T31" s="4"/>
      <c r="U31" s="4"/>
      <c r="V31" s="4"/>
      <c r="W31" s="4"/>
    </row>
    <row r="32" spans="1:23" x14ac:dyDescent="0.2">
      <c r="A32" s="4"/>
      <c r="B32" s="5"/>
      <c r="C32" s="5"/>
      <c r="D32" s="5"/>
      <c r="E32" s="5"/>
      <c r="F32" s="5"/>
      <c r="G32" s="5"/>
      <c r="H32" s="5"/>
      <c r="I32" s="4"/>
      <c r="J32" s="4"/>
      <c r="K32" s="4"/>
      <c r="L32" s="10"/>
      <c r="M32" s="10"/>
      <c r="N32" s="10"/>
      <c r="O32" s="10"/>
      <c r="P32" s="4"/>
      <c r="Q32" s="4"/>
      <c r="R32" s="4"/>
      <c r="S32" s="4"/>
      <c r="T32" s="4"/>
      <c r="U32" s="4"/>
      <c r="V32" s="4"/>
      <c r="W32" s="4"/>
    </row>
    <row r="33" spans="1:23" x14ac:dyDescent="0.2">
      <c r="A33" s="4"/>
      <c r="B33" s="5"/>
      <c r="C33" s="5"/>
      <c r="D33" s="5"/>
      <c r="E33" s="5"/>
      <c r="F33" s="5"/>
      <c r="G33" s="5"/>
      <c r="H33" s="5"/>
      <c r="I33" s="4"/>
      <c r="J33" s="4"/>
      <c r="K33" s="4"/>
      <c r="L33" s="10"/>
      <c r="M33" s="10"/>
      <c r="N33" s="10"/>
      <c r="O33" s="10"/>
      <c r="P33" s="4"/>
      <c r="Q33" s="4"/>
      <c r="R33" s="4"/>
      <c r="S33" s="4"/>
      <c r="T33" s="4"/>
      <c r="U33" s="4"/>
      <c r="V33" s="4"/>
      <c r="W33" s="4"/>
    </row>
    <row r="34" spans="1:23" x14ac:dyDescent="0.2">
      <c r="A34" s="4"/>
      <c r="B34" s="5"/>
      <c r="C34" s="5"/>
      <c r="D34" s="5"/>
      <c r="E34" s="5"/>
      <c r="F34" s="5"/>
      <c r="G34" s="5"/>
      <c r="H34" s="5"/>
      <c r="I34" s="4"/>
      <c r="J34" s="4"/>
      <c r="K34" s="4"/>
      <c r="L34" s="10"/>
      <c r="M34" s="10"/>
      <c r="N34" s="10"/>
      <c r="O34" s="10"/>
      <c r="P34" s="4"/>
      <c r="Q34" s="4"/>
      <c r="R34" s="4"/>
      <c r="S34" s="4"/>
      <c r="T34" s="4"/>
      <c r="U34" s="4"/>
      <c r="V34" s="4"/>
      <c r="W34" s="4"/>
    </row>
    <row r="35" spans="1:23" x14ac:dyDescent="0.2">
      <c r="A35" s="4"/>
      <c r="B35" s="5"/>
      <c r="C35" s="5"/>
      <c r="D35" s="5"/>
      <c r="E35" s="5"/>
      <c r="F35" s="5"/>
      <c r="G35" s="5"/>
      <c r="H35" s="5"/>
      <c r="I35" s="4"/>
      <c r="J35" s="4"/>
      <c r="K35" s="4"/>
      <c r="L35" s="10"/>
      <c r="M35" s="10"/>
      <c r="N35" s="10"/>
      <c r="O35" s="10"/>
      <c r="P35" s="4"/>
      <c r="Q35" s="4"/>
      <c r="R35" s="4"/>
      <c r="S35" s="4"/>
      <c r="T35" s="4"/>
      <c r="U35" s="4"/>
      <c r="V35" s="4"/>
      <c r="W35" s="4"/>
    </row>
    <row r="36" spans="1:23" x14ac:dyDescent="0.2">
      <c r="A36" s="4"/>
      <c r="B36" s="5"/>
      <c r="C36" s="5"/>
      <c r="D36" s="5"/>
      <c r="E36" s="5"/>
      <c r="F36" s="5"/>
      <c r="G36" s="5"/>
      <c r="H36" s="5"/>
      <c r="I36" s="4"/>
      <c r="J36" s="4"/>
      <c r="K36" s="4"/>
      <c r="L36" s="10"/>
      <c r="M36" s="10"/>
      <c r="N36" s="10"/>
      <c r="O36" s="10"/>
      <c r="P36" s="4"/>
      <c r="Q36" s="4"/>
      <c r="R36" s="4"/>
      <c r="S36" s="4"/>
      <c r="T36" s="4"/>
      <c r="U36" s="4"/>
      <c r="V36" s="4"/>
      <c r="W36" s="4"/>
    </row>
    <row r="37" spans="1:23" x14ac:dyDescent="0.2">
      <c r="A37" s="4"/>
      <c r="B37" s="5"/>
      <c r="C37" s="5"/>
      <c r="D37" s="5"/>
      <c r="E37" s="5"/>
      <c r="F37" s="5"/>
      <c r="G37" s="5"/>
      <c r="H37" s="5"/>
      <c r="I37" s="4"/>
      <c r="J37" s="4"/>
      <c r="K37" s="4"/>
      <c r="L37" s="10"/>
      <c r="M37" s="10"/>
      <c r="N37" s="10"/>
      <c r="O37" s="10"/>
      <c r="P37" s="4"/>
      <c r="Q37" s="4"/>
      <c r="R37" s="4"/>
      <c r="S37" s="4"/>
      <c r="T37" s="4"/>
      <c r="U37" s="4"/>
      <c r="V37" s="4"/>
      <c r="W37" s="4"/>
    </row>
    <row r="38" spans="1:23" x14ac:dyDescent="0.2">
      <c r="A38" s="4"/>
      <c r="B38" s="5"/>
      <c r="C38" s="5"/>
      <c r="D38" s="5"/>
      <c r="E38" s="5"/>
      <c r="F38" s="5"/>
      <c r="G38" s="5"/>
      <c r="H38" s="5"/>
      <c r="I38" s="4"/>
      <c r="J38" s="4"/>
      <c r="K38" s="4"/>
      <c r="L38" s="10"/>
      <c r="M38" s="10"/>
      <c r="N38" s="10"/>
      <c r="O38" s="10"/>
      <c r="P38" s="4"/>
      <c r="Q38" s="4"/>
      <c r="R38" s="4"/>
      <c r="S38" s="4"/>
      <c r="T38" s="4"/>
      <c r="U38" s="4"/>
      <c r="V38" s="4"/>
      <c r="W38" s="4"/>
    </row>
    <row r="39" spans="1:23" x14ac:dyDescent="0.2">
      <c r="A39" s="4"/>
      <c r="B39" s="5"/>
      <c r="C39" s="5"/>
      <c r="D39" s="5"/>
      <c r="E39" s="5"/>
      <c r="F39" s="5"/>
      <c r="G39" s="5"/>
      <c r="H39" s="5"/>
      <c r="I39" s="4"/>
      <c r="J39" s="4"/>
      <c r="K39" s="4"/>
      <c r="L39" s="10"/>
      <c r="M39" s="10"/>
      <c r="N39" s="10"/>
      <c r="O39" s="10"/>
      <c r="P39" s="4"/>
      <c r="Q39" s="4"/>
      <c r="R39" s="4"/>
      <c r="S39" s="4"/>
      <c r="T39" s="4"/>
      <c r="U39" s="4"/>
      <c r="V39" s="4"/>
      <c r="W39" s="4"/>
    </row>
    <row r="40" spans="1:23" x14ac:dyDescent="0.2">
      <c r="A40" s="4"/>
      <c r="B40" s="5"/>
      <c r="C40" s="5"/>
      <c r="D40" s="5"/>
      <c r="E40" s="5"/>
      <c r="F40" s="5"/>
      <c r="G40" s="5"/>
      <c r="H40" s="5"/>
      <c r="I40" s="4"/>
      <c r="J40" s="4"/>
      <c r="K40" s="4"/>
      <c r="L40" s="10"/>
      <c r="M40" s="10"/>
      <c r="N40" s="10"/>
      <c r="O40" s="10"/>
      <c r="P40" s="4"/>
      <c r="Q40" s="4"/>
      <c r="R40" s="4"/>
      <c r="S40" s="4"/>
      <c r="T40" s="4"/>
      <c r="U40" s="4"/>
      <c r="V40" s="4"/>
      <c r="W40" s="4"/>
    </row>
    <row r="41" spans="1:23" x14ac:dyDescent="0.2">
      <c r="A41" s="4"/>
      <c r="B41" s="5"/>
      <c r="C41" s="5"/>
      <c r="D41" s="5"/>
      <c r="E41" s="5"/>
      <c r="F41" s="5"/>
      <c r="G41" s="5"/>
      <c r="H41" s="5"/>
      <c r="I41" s="4"/>
      <c r="J41" s="4"/>
      <c r="K41" s="4"/>
      <c r="L41" s="10"/>
      <c r="M41" s="10"/>
      <c r="N41" s="10"/>
      <c r="O41" s="10"/>
      <c r="P41" s="4"/>
      <c r="Q41" s="4"/>
      <c r="R41" s="4"/>
      <c r="S41" s="4"/>
      <c r="T41" s="4"/>
      <c r="U41" s="4"/>
      <c r="V41" s="4"/>
      <c r="W41" s="4"/>
    </row>
    <row r="42" spans="1:23" x14ac:dyDescent="0.2">
      <c r="A42" s="4"/>
      <c r="B42" s="5"/>
      <c r="C42" s="5"/>
      <c r="D42" s="5"/>
      <c r="E42" s="5"/>
      <c r="F42" s="5"/>
      <c r="G42" s="5"/>
      <c r="H42" s="5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x14ac:dyDescent="0.2">
      <c r="A43" s="4"/>
      <c r="B43" s="5"/>
      <c r="C43" s="5"/>
      <c r="D43" s="5"/>
      <c r="E43" s="5"/>
      <c r="F43" s="5"/>
      <c r="G43" s="5"/>
      <c r="H43" s="5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x14ac:dyDescent="0.2">
      <c r="A44" s="4"/>
      <c r="B44" s="5"/>
      <c r="C44" s="5"/>
      <c r="D44" s="5"/>
      <c r="E44" s="5"/>
      <c r="F44" s="5"/>
      <c r="G44" s="5"/>
      <c r="H44" s="5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x14ac:dyDescent="0.2">
      <c r="A45" s="4"/>
      <c r="B45" s="5"/>
      <c r="C45" s="5"/>
      <c r="D45" s="5"/>
      <c r="E45" s="5"/>
      <c r="F45" s="5"/>
      <c r="G45" s="5"/>
      <c r="H45" s="5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x14ac:dyDescent="0.2">
      <c r="A46" s="4"/>
      <c r="B46" s="5"/>
      <c r="C46" s="5"/>
      <c r="D46" s="5"/>
      <c r="E46" s="5"/>
      <c r="F46" s="5"/>
      <c r="G46" s="5"/>
      <c r="H46" s="5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x14ac:dyDescent="0.2">
      <c r="A47" s="4"/>
      <c r="B47" s="5"/>
      <c r="C47" s="5"/>
      <c r="D47" s="5"/>
      <c r="E47" s="5"/>
      <c r="F47" s="5"/>
      <c r="G47" s="5"/>
      <c r="H47" s="5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x14ac:dyDescent="0.2">
      <c r="A48" s="4"/>
      <c r="B48" s="5"/>
      <c r="C48" s="5"/>
      <c r="D48" s="5"/>
      <c r="E48" s="5"/>
      <c r="F48" s="5"/>
      <c r="G48" s="5"/>
      <c r="H48" s="5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x14ac:dyDescent="0.2">
      <c r="A49" s="4"/>
      <c r="B49" s="5"/>
      <c r="C49" s="5"/>
      <c r="D49" s="5"/>
      <c r="E49" s="5"/>
      <c r="F49" s="5"/>
      <c r="G49" s="5"/>
      <c r="H49" s="5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x14ac:dyDescent="0.2">
      <c r="A50" s="4"/>
      <c r="B50" s="5"/>
      <c r="C50" s="5"/>
      <c r="D50" s="5"/>
      <c r="E50" s="5"/>
      <c r="F50" s="5"/>
      <c r="G50" s="5"/>
      <c r="H50" s="5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x14ac:dyDescent="0.2">
      <c r="A51" s="4"/>
      <c r="B51" s="5"/>
      <c r="C51" s="5"/>
      <c r="D51" s="5"/>
      <c r="E51" s="5"/>
      <c r="F51" s="5"/>
      <c r="G51" s="5"/>
      <c r="H51" s="5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x14ac:dyDescent="0.2">
      <c r="A52" s="4"/>
      <c r="B52" s="5"/>
      <c r="C52" s="5"/>
      <c r="D52" s="5"/>
      <c r="E52" s="5"/>
      <c r="F52" s="5"/>
      <c r="G52" s="5"/>
      <c r="H52" s="5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x14ac:dyDescent="0.2">
      <c r="A53" s="4"/>
      <c r="B53" s="5"/>
      <c r="C53" s="5"/>
      <c r="D53" s="5"/>
      <c r="E53" s="5"/>
      <c r="F53" s="5"/>
      <c r="G53" s="5"/>
      <c r="H53" s="5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x14ac:dyDescent="0.2">
      <c r="A54" s="4"/>
      <c r="B54" s="5"/>
      <c r="C54" s="5"/>
      <c r="D54" s="5"/>
      <c r="E54" s="5"/>
      <c r="F54" s="5"/>
      <c r="G54" s="5"/>
      <c r="H54" s="5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x14ac:dyDescent="0.2">
      <c r="A55" s="4"/>
      <c r="B55" s="5"/>
      <c r="C55" s="5"/>
      <c r="D55" s="5"/>
      <c r="E55" s="5"/>
      <c r="F55" s="5"/>
      <c r="G55" s="5"/>
      <c r="H55" s="5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x14ac:dyDescent="0.2">
      <c r="A56" s="4"/>
      <c r="B56" s="5"/>
      <c r="C56" s="5"/>
      <c r="D56" s="5"/>
      <c r="E56" s="5"/>
      <c r="F56" s="5"/>
      <c r="G56" s="5"/>
      <c r="H56" s="5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x14ac:dyDescent="0.2">
      <c r="A57" s="4"/>
      <c r="B57" s="5"/>
      <c r="C57" s="5"/>
      <c r="D57" s="5"/>
      <c r="E57" s="5"/>
      <c r="F57" s="5"/>
      <c r="G57" s="5"/>
      <c r="H57" s="5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x14ac:dyDescent="0.2">
      <c r="A58" s="4"/>
      <c r="B58" s="5"/>
      <c r="C58" s="5"/>
      <c r="D58" s="5"/>
      <c r="E58" s="5"/>
      <c r="F58" s="5"/>
      <c r="G58" s="5"/>
      <c r="H58" s="5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x14ac:dyDescent="0.2">
      <c r="A59" s="4"/>
      <c r="B59" s="5"/>
      <c r="C59" s="5"/>
      <c r="D59" s="5"/>
      <c r="E59" s="5"/>
      <c r="F59" s="5"/>
      <c r="G59" s="5"/>
      <c r="H59" s="5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x14ac:dyDescent="0.2">
      <c r="A60" s="4"/>
      <c r="B60" s="5"/>
      <c r="C60" s="5"/>
      <c r="D60" s="5"/>
      <c r="E60" s="5"/>
      <c r="F60" s="5"/>
      <c r="G60" s="5"/>
      <c r="H60" s="5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x14ac:dyDescent="0.2">
      <c r="A61" s="4"/>
      <c r="B61" s="5"/>
      <c r="C61" s="5"/>
      <c r="D61" s="5"/>
      <c r="E61" s="5"/>
      <c r="F61" s="5"/>
      <c r="G61" s="5"/>
      <c r="H61" s="5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31"/>
  <sheetViews>
    <sheetView workbookViewId="0">
      <selection activeCell="J27" sqref="J27"/>
    </sheetView>
  </sheetViews>
  <sheetFormatPr defaultRowHeight="15" x14ac:dyDescent="0.25"/>
  <cols>
    <col min="1" max="13" width="9.140625" style="27"/>
    <col min="14" max="14" width="9.140625" style="27" customWidth="1"/>
    <col min="15" max="16384" width="9.140625" style="27"/>
  </cols>
  <sheetData>
    <row r="1" spans="1:1" x14ac:dyDescent="0.25">
      <c r="A1" s="28" t="s">
        <v>27</v>
      </c>
    </row>
    <row r="2" spans="1:1" x14ac:dyDescent="0.25">
      <c r="A2" s="29" t="s">
        <v>28</v>
      </c>
    </row>
    <row r="3" spans="1:1" x14ac:dyDescent="0.25">
      <c r="A3" s="29"/>
    </row>
    <row r="4" spans="1:1" x14ac:dyDescent="0.25">
      <c r="A4" s="28" t="s">
        <v>29</v>
      </c>
    </row>
    <row r="30" spans="1:1" x14ac:dyDescent="0.25">
      <c r="A30" s="28" t="s">
        <v>26</v>
      </c>
    </row>
    <row r="31" spans="1:1" x14ac:dyDescent="0.25">
      <c r="A31" s="27" t="s">
        <v>58</v>
      </c>
    </row>
  </sheetData>
  <hyperlinks>
    <hyperlink ref="A2" r:id="rId1"/>
  </hyperlinks>
  <pageMargins left="0.7" right="0.7" top="0.75" bottom="0.75" header="0.3" footer="0.3"/>
  <pageSetup paperSize="9" orientation="portrait" verticalDpi="0" r:id="rId2"/>
  <drawing r:id="rId3"/>
  <legacyDrawing r:id="rId4"/>
  <oleObjects>
    <mc:AlternateContent xmlns:mc="http://schemas.openxmlformats.org/markup-compatibility/2006">
      <mc:Choice Requires="x14">
        <oleObject progId="AcroExch.Document.11" shapeId="2049" r:id="rId5">
          <objectPr defaultSize="0" r:id="rId6">
            <anchor moveWithCells="1">
              <from>
                <xdr:col>0</xdr:col>
                <xdr:colOff>180975</xdr:colOff>
                <xdr:row>31</xdr:row>
                <xdr:rowOff>57150</xdr:rowOff>
              </from>
              <to>
                <xdr:col>15</xdr:col>
                <xdr:colOff>180975</xdr:colOff>
                <xdr:row>58</xdr:row>
                <xdr:rowOff>57150</xdr:rowOff>
              </to>
            </anchor>
          </objectPr>
        </oleObject>
      </mc:Choice>
      <mc:Fallback>
        <oleObject progId="AcroExch.Document.11" shapeId="2049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2-level cluster randomisation</vt:lpstr>
      <vt:lpstr>Find ICC in SPSS and R</vt:lpstr>
      <vt:lpstr>3-level cluster randomisation</vt:lpstr>
      <vt:lpstr>Justification for 3-level</vt:lpstr>
    </vt:vector>
  </TitlesOfParts>
  <Company>University of Helsinki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Heino, Matti T J</dc:creator>
  <cp:lastModifiedBy>Heino, Matti T J</cp:lastModifiedBy>
  <dcterms:created xsi:type="dcterms:W3CDTF">2014-09-05T09:28:23Z</dcterms:created>
  <dcterms:modified xsi:type="dcterms:W3CDTF">2015-10-09T18:10:03Z</dcterms:modified>
</cp:coreProperties>
</file>